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2015"/>
  </bookViews>
  <sheets>
    <sheet name="2023" sheetId="22" r:id="rId1"/>
  </sheets>
  <definedNames>
    <definedName name="_xlnm.Print_Titles" localSheetId="0">'2023'!$3:$5</definedName>
    <definedName name="_xlnm.Print_Area" localSheetId="0">'2023'!$A$1:$U$110</definedName>
  </definedNames>
  <calcPr calcId="152511"/>
</workbook>
</file>

<file path=xl/calcChain.xml><?xml version="1.0" encoding="utf-8"?>
<calcChain xmlns="http://schemas.openxmlformats.org/spreadsheetml/2006/main">
  <c r="D15" i="22" l="1"/>
  <c r="S15" i="22"/>
  <c r="S14" i="22" s="1"/>
  <c r="L15" i="22"/>
  <c r="K15" i="22"/>
  <c r="J15" i="22"/>
  <c r="I15" i="22"/>
  <c r="H15" i="22"/>
  <c r="G15" i="22"/>
  <c r="E15" i="22"/>
  <c r="O15" i="22" s="1"/>
  <c r="F15" i="22" l="1"/>
  <c r="U15" i="22" s="1"/>
  <c r="Q15" i="22" l="1"/>
  <c r="T15" i="22"/>
  <c r="M15" i="22"/>
  <c r="N15" i="22"/>
  <c r="R15" i="22"/>
  <c r="P15" i="22"/>
  <c r="F54" i="22" l="1"/>
  <c r="T54" i="22" s="1"/>
  <c r="O53" i="22"/>
  <c r="O54" i="22"/>
  <c r="L67" i="22"/>
  <c r="K67" i="22"/>
  <c r="J67" i="22"/>
  <c r="I67" i="22"/>
  <c r="H67" i="22"/>
  <c r="G67" i="22"/>
  <c r="E67" i="22"/>
  <c r="P54" i="22" l="1"/>
  <c r="O67" i="22"/>
  <c r="M54" i="22"/>
  <c r="O87" i="22"/>
  <c r="O86" i="22"/>
  <c r="O85" i="22"/>
  <c r="O81" i="22"/>
  <c r="O80" i="22"/>
  <c r="O78" i="22"/>
  <c r="O75" i="22"/>
  <c r="O49" i="22"/>
  <c r="O48" i="22"/>
  <c r="O47" i="22"/>
  <c r="O46" i="22"/>
  <c r="O45" i="22"/>
  <c r="O44" i="22"/>
  <c r="O43" i="22"/>
  <c r="O42" i="22"/>
  <c r="O41" i="22"/>
  <c r="O40" i="22"/>
  <c r="O39" i="22"/>
  <c r="O38" i="22"/>
  <c r="O36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1" i="22"/>
  <c r="O20" i="22"/>
  <c r="O19" i="22"/>
  <c r="O17" i="22"/>
  <c r="O16" i="22"/>
  <c r="O13" i="22"/>
  <c r="O12" i="22"/>
  <c r="O11" i="22"/>
  <c r="O10" i="22"/>
  <c r="O8" i="22"/>
  <c r="O7" i="22"/>
  <c r="J102" i="22"/>
  <c r="J93" i="22"/>
  <c r="J92" i="22" s="1"/>
  <c r="J82" i="22"/>
  <c r="J74" i="22"/>
  <c r="J88" i="22" s="1"/>
  <c r="J69" i="22"/>
  <c r="J66" i="22"/>
  <c r="J101" i="22" s="1"/>
  <c r="J58" i="22"/>
  <c r="J70" i="22" s="1"/>
  <c r="J37" i="22"/>
  <c r="J22" i="22"/>
  <c r="J18" i="22"/>
  <c r="J14" i="22" s="1"/>
  <c r="J9" i="22"/>
  <c r="J104" i="22" l="1"/>
  <c r="J50" i="22"/>
  <c r="J98" i="22" s="1"/>
  <c r="J68" i="22"/>
  <c r="J64" i="22" s="1"/>
  <c r="J96" i="22"/>
  <c r="J105" i="22"/>
  <c r="J103" i="22" l="1"/>
  <c r="J100" i="22" s="1"/>
  <c r="J107" i="22" s="1"/>
  <c r="J72" i="22"/>
  <c r="I102" i="22"/>
  <c r="I93" i="22"/>
  <c r="I92" i="22" s="1"/>
  <c r="I82" i="22"/>
  <c r="I74" i="22"/>
  <c r="I88" i="22" s="1"/>
  <c r="I69" i="22"/>
  <c r="I66" i="22"/>
  <c r="I101" i="22" s="1"/>
  <c r="I58" i="22"/>
  <c r="I70" i="22" s="1"/>
  <c r="I105" i="22" s="1"/>
  <c r="I37" i="22"/>
  <c r="I22" i="22"/>
  <c r="I18" i="22"/>
  <c r="I14" i="22" s="1"/>
  <c r="I9" i="22"/>
  <c r="I68" i="22" l="1"/>
  <c r="I64" i="22" s="1"/>
  <c r="I96" i="22"/>
  <c r="I104" i="22"/>
  <c r="I103" i="22" s="1"/>
  <c r="I100" i="22" s="1"/>
  <c r="I50" i="22"/>
  <c r="F7" i="22"/>
  <c r="P7" i="22" s="1"/>
  <c r="X7" i="22"/>
  <c r="Y7" i="22"/>
  <c r="A8" i="22"/>
  <c r="F8" i="22"/>
  <c r="P8" i="22" s="1"/>
  <c r="X8" i="22"/>
  <c r="Y8" i="22" s="1"/>
  <c r="D9" i="22"/>
  <c r="E9" i="22"/>
  <c r="O9" i="22" s="1"/>
  <c r="G9" i="22"/>
  <c r="H9" i="22"/>
  <c r="K9" i="22"/>
  <c r="L9" i="22"/>
  <c r="S9" i="22"/>
  <c r="F10" i="22"/>
  <c r="M10" i="22" s="1"/>
  <c r="F11" i="22"/>
  <c r="F12" i="22"/>
  <c r="N12" i="22" s="1"/>
  <c r="F13" i="22"/>
  <c r="Q13" i="22" s="1"/>
  <c r="F16" i="22"/>
  <c r="P16" i="22" s="1"/>
  <c r="V16" i="22"/>
  <c r="F17" i="22"/>
  <c r="Q17" i="22" s="1"/>
  <c r="D18" i="22"/>
  <c r="D14" i="22" s="1"/>
  <c r="E18" i="22"/>
  <c r="G18" i="22"/>
  <c r="G14" i="22" s="1"/>
  <c r="H18" i="22"/>
  <c r="H14" i="22" s="1"/>
  <c r="K18" i="22"/>
  <c r="K14" i="22" s="1"/>
  <c r="L18" i="22"/>
  <c r="L14" i="22" s="1"/>
  <c r="F19" i="22"/>
  <c r="Q19" i="22" s="1"/>
  <c r="F20" i="22"/>
  <c r="R20" i="22" s="1"/>
  <c r="F21" i="22"/>
  <c r="M21" i="22" s="1"/>
  <c r="D22" i="22"/>
  <c r="E22" i="22"/>
  <c r="O22" i="22" s="1"/>
  <c r="G22" i="22"/>
  <c r="H22" i="22"/>
  <c r="K22" i="22"/>
  <c r="L22" i="22"/>
  <c r="S22" i="22"/>
  <c r="V22" i="22"/>
  <c r="F23" i="22"/>
  <c r="M23" i="22" s="1"/>
  <c r="F24" i="22"/>
  <c r="P24" i="22" s="1"/>
  <c r="F25" i="22"/>
  <c r="M25" i="22" s="1"/>
  <c r="F26" i="22"/>
  <c r="N26" i="22" s="1"/>
  <c r="F27" i="22"/>
  <c r="P27" i="22" s="1"/>
  <c r="F28" i="22"/>
  <c r="R28" i="22" s="1"/>
  <c r="A29" i="22"/>
  <c r="A30" i="22" s="1"/>
  <c r="A31" i="22" s="1"/>
  <c r="A32" i="22" s="1"/>
  <c r="A33" i="22" s="1"/>
  <c r="A34" i="22" s="1"/>
  <c r="F29" i="22"/>
  <c r="N29" i="22" s="1"/>
  <c r="F30" i="22"/>
  <c r="P30" i="22" s="1"/>
  <c r="F31" i="22"/>
  <c r="M31" i="22" s="1"/>
  <c r="F32" i="22"/>
  <c r="P32" i="22" s="1"/>
  <c r="F33" i="22"/>
  <c r="Q33" i="22" s="1"/>
  <c r="F34" i="22"/>
  <c r="M34" i="22" s="1"/>
  <c r="F36" i="22"/>
  <c r="R36" i="22" s="1"/>
  <c r="D37" i="22"/>
  <c r="E37" i="22"/>
  <c r="O37" i="22" s="1"/>
  <c r="G37" i="22"/>
  <c r="H37" i="22"/>
  <c r="K37" i="22"/>
  <c r="L37" i="22"/>
  <c r="S37" i="22"/>
  <c r="F38" i="22"/>
  <c r="M38" i="22" s="1"/>
  <c r="F39" i="22"/>
  <c r="U39" i="22" s="1"/>
  <c r="V39" i="22" s="1"/>
  <c r="F40" i="22"/>
  <c r="T40" i="22" s="1"/>
  <c r="F41" i="22"/>
  <c r="M41" i="22" s="1"/>
  <c r="F42" i="22"/>
  <c r="Q42" i="22" s="1"/>
  <c r="A43" i="22"/>
  <c r="A44" i="22" s="1"/>
  <c r="A45" i="22" s="1"/>
  <c r="A46" i="22" s="1"/>
  <c r="A47" i="22" s="1"/>
  <c r="A48" i="22" s="1"/>
  <c r="A49" i="22" s="1"/>
  <c r="F43" i="22"/>
  <c r="U43" i="22" s="1"/>
  <c r="V43" i="22" s="1"/>
  <c r="F44" i="22"/>
  <c r="T44" i="22" s="1"/>
  <c r="F45" i="22"/>
  <c r="T45" i="22" s="1"/>
  <c r="F46" i="22"/>
  <c r="M46" i="22" s="1"/>
  <c r="F47" i="22"/>
  <c r="Q47" i="22" s="1"/>
  <c r="F48" i="22"/>
  <c r="F49" i="22"/>
  <c r="R49" i="22" s="1"/>
  <c r="Z50" i="22"/>
  <c r="F51" i="22"/>
  <c r="O51" i="22"/>
  <c r="O66" i="22" s="1"/>
  <c r="O101" i="22" s="1"/>
  <c r="A52" i="22"/>
  <c r="A53" i="22" s="1"/>
  <c r="F52" i="22"/>
  <c r="N52" i="22" s="1"/>
  <c r="O52" i="22"/>
  <c r="O69" i="22" s="1"/>
  <c r="F53" i="22"/>
  <c r="O102" i="22"/>
  <c r="F55" i="22"/>
  <c r="M55" i="22" s="1"/>
  <c r="O55" i="22"/>
  <c r="F56" i="22"/>
  <c r="O56" i="22"/>
  <c r="F57" i="22"/>
  <c r="R57" i="22" s="1"/>
  <c r="O57" i="22"/>
  <c r="D58" i="22"/>
  <c r="D70" i="22" s="1"/>
  <c r="D105" i="22" s="1"/>
  <c r="E58" i="22"/>
  <c r="E70" i="22" s="1"/>
  <c r="E105" i="22" s="1"/>
  <c r="G58" i="22"/>
  <c r="H58" i="22"/>
  <c r="H70" i="22" s="1"/>
  <c r="H105" i="22" s="1"/>
  <c r="K58" i="22"/>
  <c r="K70" i="22" s="1"/>
  <c r="L58" i="22"/>
  <c r="L70" i="22" s="1"/>
  <c r="L105" i="22" s="1"/>
  <c r="S58" i="22"/>
  <c r="S70" i="22" s="1"/>
  <c r="S105" i="22" s="1"/>
  <c r="F59" i="22"/>
  <c r="O59" i="22"/>
  <c r="F60" i="22"/>
  <c r="T60" i="22" s="1"/>
  <c r="O60" i="22"/>
  <c r="F61" i="22"/>
  <c r="O61" i="22"/>
  <c r="F62" i="22"/>
  <c r="U62" i="22" s="1"/>
  <c r="O62" i="22"/>
  <c r="D66" i="22"/>
  <c r="D101" i="22" s="1"/>
  <c r="E66" i="22"/>
  <c r="E101" i="22" s="1"/>
  <c r="G66" i="22"/>
  <c r="G101" i="22" s="1"/>
  <c r="H66" i="22"/>
  <c r="H101" i="22" s="1"/>
  <c r="K66" i="22"/>
  <c r="K101" i="22" s="1"/>
  <c r="L66" i="22"/>
  <c r="L101" i="22" s="1"/>
  <c r="D67" i="22"/>
  <c r="D102" i="22" s="1"/>
  <c r="H102" i="22"/>
  <c r="K102" i="22"/>
  <c r="L102" i="22"/>
  <c r="S67" i="22"/>
  <c r="S102" i="22" s="1"/>
  <c r="D69" i="22"/>
  <c r="E69" i="22"/>
  <c r="G69" i="22"/>
  <c r="H69" i="22"/>
  <c r="K69" i="22"/>
  <c r="L69" i="22"/>
  <c r="S69" i="22"/>
  <c r="D74" i="22"/>
  <c r="D88" i="22" s="1"/>
  <c r="G74" i="22"/>
  <c r="H74" i="22"/>
  <c r="H88" i="22" s="1"/>
  <c r="K74" i="22"/>
  <c r="K88" i="22" s="1"/>
  <c r="L74" i="22"/>
  <c r="L88" i="22" s="1"/>
  <c r="S74" i="22"/>
  <c r="S88" i="22" s="1"/>
  <c r="F75" i="22"/>
  <c r="M75" i="22" s="1"/>
  <c r="O74" i="22"/>
  <c r="F76" i="22"/>
  <c r="M76" i="22" s="1"/>
  <c r="F77" i="22"/>
  <c r="T77" i="22" s="1"/>
  <c r="F78" i="22"/>
  <c r="P78" i="22" s="1"/>
  <c r="F79" i="22"/>
  <c r="M79" i="22" s="1"/>
  <c r="F80" i="22"/>
  <c r="T80" i="22" s="1"/>
  <c r="A81" i="22"/>
  <c r="A82" i="22" s="1"/>
  <c r="F81" i="22"/>
  <c r="Q81" i="22" s="1"/>
  <c r="D82" i="22"/>
  <c r="E82" i="22"/>
  <c r="G82" i="22"/>
  <c r="H82" i="22"/>
  <c r="K82" i="22"/>
  <c r="L82" i="22"/>
  <c r="S82" i="22"/>
  <c r="F83" i="22"/>
  <c r="O83" i="22"/>
  <c r="F84" i="22"/>
  <c r="M84" i="22" s="1"/>
  <c r="O84" i="22"/>
  <c r="F85" i="22"/>
  <c r="F86" i="22"/>
  <c r="R86" i="22" s="1"/>
  <c r="F87" i="22"/>
  <c r="M87" i="22" s="1"/>
  <c r="F89" i="22"/>
  <c r="F90" i="22"/>
  <c r="N90" i="22" s="1"/>
  <c r="O90" i="22"/>
  <c r="O93" i="22" s="1"/>
  <c r="O92" i="22" s="1"/>
  <c r="F91" i="22"/>
  <c r="D93" i="22"/>
  <c r="D92" i="22" s="1"/>
  <c r="E93" i="22"/>
  <c r="E92" i="22" s="1"/>
  <c r="G93" i="22"/>
  <c r="G92" i="22" s="1"/>
  <c r="H93" i="22"/>
  <c r="H92" i="22" s="1"/>
  <c r="K93" i="22"/>
  <c r="K92" i="22" s="1"/>
  <c r="L93" i="22"/>
  <c r="L92" i="22" s="1"/>
  <c r="S93" i="22"/>
  <c r="S92" i="22" s="1"/>
  <c r="F94" i="22"/>
  <c r="M94" i="22" s="1"/>
  <c r="S101" i="22"/>
  <c r="F35" i="22"/>
  <c r="I72" i="22" l="1"/>
  <c r="P51" i="22"/>
  <c r="D104" i="22"/>
  <c r="M49" i="22"/>
  <c r="G104" i="22"/>
  <c r="P83" i="22"/>
  <c r="A54" i="22"/>
  <c r="A55" i="22" s="1"/>
  <c r="A56" i="22" s="1"/>
  <c r="A57" i="22" s="1"/>
  <c r="A58" i="22" s="1"/>
  <c r="K50" i="22"/>
  <c r="E14" i="22"/>
  <c r="O14" i="22" s="1"/>
  <c r="O50" i="22" s="1"/>
  <c r="O18" i="22"/>
  <c r="M85" i="22"/>
  <c r="U85" i="22"/>
  <c r="N85" i="22"/>
  <c r="P61" i="22"/>
  <c r="U61" i="22"/>
  <c r="Q11" i="22"/>
  <c r="N11" i="22"/>
  <c r="P53" i="22"/>
  <c r="T53" i="22"/>
  <c r="O58" i="22"/>
  <c r="O70" i="22" s="1"/>
  <c r="O105" i="22" s="1"/>
  <c r="M44" i="22"/>
  <c r="M30" i="22"/>
  <c r="M29" i="22"/>
  <c r="X27" i="22"/>
  <c r="P11" i="22"/>
  <c r="M11" i="22"/>
  <c r="M13" i="22"/>
  <c r="M8" i="22"/>
  <c r="M39" i="22"/>
  <c r="M33" i="22"/>
  <c r="S50" i="22"/>
  <c r="X48" i="22" s="1"/>
  <c r="N40" i="22"/>
  <c r="N43" i="22"/>
  <c r="M40" i="22"/>
  <c r="M36" i="22"/>
  <c r="P81" i="22"/>
  <c r="U86" i="22"/>
  <c r="M86" i="22"/>
  <c r="M80" i="22"/>
  <c r="N30" i="22"/>
  <c r="I98" i="22"/>
  <c r="I107" i="22" s="1"/>
  <c r="H50" i="22"/>
  <c r="P62" i="22"/>
  <c r="P56" i="22"/>
  <c r="Q55" i="22"/>
  <c r="K104" i="22"/>
  <c r="M62" i="22"/>
  <c r="N57" i="22"/>
  <c r="R34" i="22"/>
  <c r="T33" i="22"/>
  <c r="M32" i="22"/>
  <c r="T31" i="22"/>
  <c r="U27" i="22"/>
  <c r="T27" i="22"/>
  <c r="Q27" i="22"/>
  <c r="N27" i="22"/>
  <c r="M27" i="22"/>
  <c r="M26" i="22"/>
  <c r="N24" i="22"/>
  <c r="M24" i="22"/>
  <c r="F18" i="22"/>
  <c r="M19" i="22"/>
  <c r="F9" i="22"/>
  <c r="R9" i="22" s="1"/>
  <c r="U11" i="22"/>
  <c r="N7" i="22"/>
  <c r="W58" i="22"/>
  <c r="S68" i="22"/>
  <c r="S64" i="22" s="1"/>
  <c r="P77" i="22"/>
  <c r="N62" i="22"/>
  <c r="M60" i="22"/>
  <c r="U55" i="22"/>
  <c r="M52" i="22"/>
  <c r="R29" i="22"/>
  <c r="U33" i="22"/>
  <c r="N32" i="22"/>
  <c r="T30" i="22"/>
  <c r="F22" i="22"/>
  <c r="Q22" i="22" s="1"/>
  <c r="U17" i="22"/>
  <c r="T17" i="22"/>
  <c r="T16" i="22"/>
  <c r="N17" i="22"/>
  <c r="N16" i="22"/>
  <c r="M17" i="22"/>
  <c r="M16" i="22"/>
  <c r="T12" i="22"/>
  <c r="U13" i="22"/>
  <c r="T13" i="22"/>
  <c r="M12" i="22"/>
  <c r="N8" i="22"/>
  <c r="M7" i="22"/>
  <c r="U8" i="22"/>
  <c r="R8" i="22"/>
  <c r="M78" i="22"/>
  <c r="U20" i="22"/>
  <c r="T19" i="22"/>
  <c r="R33" i="22"/>
  <c r="T20" i="22"/>
  <c r="R19" i="22"/>
  <c r="R13" i="22"/>
  <c r="U7" i="22"/>
  <c r="P33" i="22"/>
  <c r="U32" i="22"/>
  <c r="V32" i="22" s="1"/>
  <c r="T21" i="22"/>
  <c r="P19" i="22"/>
  <c r="P13" i="22"/>
  <c r="T7" i="22"/>
  <c r="T62" i="22"/>
  <c r="T32" i="22"/>
  <c r="R27" i="22"/>
  <c r="T26" i="22"/>
  <c r="U24" i="22"/>
  <c r="P21" i="22"/>
  <c r="N20" i="22"/>
  <c r="R17" i="22"/>
  <c r="R7" i="22"/>
  <c r="R62" i="22"/>
  <c r="N33" i="22"/>
  <c r="T29" i="22"/>
  <c r="T24" i="22"/>
  <c r="M20" i="22"/>
  <c r="N19" i="22"/>
  <c r="P17" i="22"/>
  <c r="U16" i="22"/>
  <c r="N13" i="22"/>
  <c r="T8" i="22"/>
  <c r="F67" i="22"/>
  <c r="T67" i="22" s="1"/>
  <c r="D50" i="22"/>
  <c r="D98" i="22" s="1"/>
  <c r="R25" i="22"/>
  <c r="R10" i="22"/>
  <c r="L50" i="22"/>
  <c r="L98" i="22" s="1"/>
  <c r="R31" i="22"/>
  <c r="Q25" i="22"/>
  <c r="R12" i="22"/>
  <c r="Q10" i="22"/>
  <c r="Q31" i="22"/>
  <c r="Q29" i="22"/>
  <c r="Q26" i="22"/>
  <c r="P25" i="22"/>
  <c r="P23" i="22"/>
  <c r="P10" i="22"/>
  <c r="P26" i="22"/>
  <c r="R24" i="22"/>
  <c r="Q20" i="22"/>
  <c r="U34" i="22"/>
  <c r="N34" i="22"/>
  <c r="Q32" i="22"/>
  <c r="Q30" i="22"/>
  <c r="U28" i="22"/>
  <c r="V28" i="22" s="1"/>
  <c r="N28" i="22"/>
  <c r="U25" i="22"/>
  <c r="V25" i="22" s="1"/>
  <c r="N25" i="22"/>
  <c r="Q24" i="22"/>
  <c r="U23" i="22"/>
  <c r="N23" i="22"/>
  <c r="P20" i="22"/>
  <c r="Q16" i="22"/>
  <c r="F14" i="22"/>
  <c r="R11" i="22"/>
  <c r="U10" i="22"/>
  <c r="N10" i="22"/>
  <c r="Q8" i="22"/>
  <c r="Q7" i="22"/>
  <c r="R23" i="22"/>
  <c r="Q34" i="22"/>
  <c r="Q28" i="22"/>
  <c r="R26" i="22"/>
  <c r="Q23" i="22"/>
  <c r="W22" i="22"/>
  <c r="P34" i="22"/>
  <c r="P28" i="22"/>
  <c r="X25" i="22"/>
  <c r="Q12" i="22"/>
  <c r="R32" i="22"/>
  <c r="P31" i="22"/>
  <c r="R30" i="22"/>
  <c r="P29" i="22"/>
  <c r="R16" i="22"/>
  <c r="P12" i="22"/>
  <c r="T11" i="22"/>
  <c r="T34" i="22"/>
  <c r="U31" i="22"/>
  <c r="U29" i="22"/>
  <c r="T28" i="22"/>
  <c r="M28" i="22"/>
  <c r="U26" i="22"/>
  <c r="T25" i="22"/>
  <c r="T23" i="22"/>
  <c r="W16" i="22"/>
  <c r="U12" i="22"/>
  <c r="T10" i="22"/>
  <c r="T86" i="22"/>
  <c r="F74" i="22"/>
  <c r="T74" i="22" s="1"/>
  <c r="T55" i="22"/>
  <c r="T38" i="22"/>
  <c r="P86" i="22"/>
  <c r="Q61" i="22"/>
  <c r="P49" i="22"/>
  <c r="Q48" i="22"/>
  <c r="N47" i="22"/>
  <c r="T42" i="22"/>
  <c r="R40" i="22"/>
  <c r="N38" i="22"/>
  <c r="N86" i="22"/>
  <c r="M83" i="22"/>
  <c r="F82" i="22"/>
  <c r="R82" i="22" s="1"/>
  <c r="N78" i="22"/>
  <c r="N60" i="22"/>
  <c r="N55" i="22"/>
  <c r="M51" i="22"/>
  <c r="U47" i="22"/>
  <c r="M47" i="22"/>
  <c r="M45" i="22"/>
  <c r="P40" i="22"/>
  <c r="N39" i="22"/>
  <c r="N36" i="22"/>
  <c r="T47" i="22"/>
  <c r="R47" i="22"/>
  <c r="T83" i="22"/>
  <c r="U60" i="22"/>
  <c r="T49" i="22"/>
  <c r="P47" i="22"/>
  <c r="U36" i="22"/>
  <c r="M77" i="22"/>
  <c r="Q75" i="22"/>
  <c r="R60" i="22"/>
  <c r="Q59" i="22"/>
  <c r="M57" i="22"/>
  <c r="R55" i="22"/>
  <c r="M53" i="22"/>
  <c r="Q49" i="22"/>
  <c r="M48" i="22"/>
  <c r="U40" i="22"/>
  <c r="R39" i="22"/>
  <c r="D96" i="22"/>
  <c r="E68" i="22"/>
  <c r="E64" i="22" s="1"/>
  <c r="G88" i="22"/>
  <c r="G96" i="22" s="1"/>
  <c r="T75" i="22"/>
  <c r="Q56" i="22"/>
  <c r="T51" i="22"/>
  <c r="U78" i="22"/>
  <c r="P90" i="22"/>
  <c r="R45" i="22"/>
  <c r="R44" i="22"/>
  <c r="Q43" i="22"/>
  <c r="P55" i="22"/>
  <c r="P45" i="22"/>
  <c r="Q44" i="22"/>
  <c r="T43" i="22"/>
  <c r="N42" i="22"/>
  <c r="P38" i="22"/>
  <c r="G102" i="22"/>
  <c r="F102" i="22" s="1"/>
  <c r="P84" i="22"/>
  <c r="N75" i="22"/>
  <c r="P59" i="22"/>
  <c r="K68" i="22"/>
  <c r="K64" i="22" s="1"/>
  <c r="N51" i="22"/>
  <c r="Q46" i="22"/>
  <c r="N45" i="22"/>
  <c r="R43" i="22"/>
  <c r="U42" i="22"/>
  <c r="M42" i="22"/>
  <c r="U38" i="22"/>
  <c r="V38" i="22" s="1"/>
  <c r="R42" i="22"/>
  <c r="P35" i="22"/>
  <c r="M90" i="22"/>
  <c r="P85" i="22"/>
  <c r="U75" i="22"/>
  <c r="L68" i="22"/>
  <c r="L64" i="22" s="1"/>
  <c r="F66" i="22"/>
  <c r="N66" i="22" s="1"/>
  <c r="M43" i="22"/>
  <c r="P42" i="22"/>
  <c r="F92" i="22"/>
  <c r="T92" i="22" s="1"/>
  <c r="T48" i="22"/>
  <c r="R38" i="22"/>
  <c r="S104" i="22"/>
  <c r="S103" i="22" s="1"/>
  <c r="S100" i="22" s="1"/>
  <c r="Q41" i="22"/>
  <c r="Q87" i="22"/>
  <c r="P75" i="22"/>
  <c r="P48" i="22"/>
  <c r="P43" i="22"/>
  <c r="D103" i="22"/>
  <c r="D100" i="22" s="1"/>
  <c r="K96" i="22"/>
  <c r="U84" i="22"/>
  <c r="T85" i="22"/>
  <c r="R85" i="22"/>
  <c r="T78" i="22"/>
  <c r="R51" i="22"/>
  <c r="F93" i="22"/>
  <c r="T93" i="22" s="1"/>
  <c r="Q85" i="22"/>
  <c r="T84" i="22"/>
  <c r="R78" i="22"/>
  <c r="Q51" i="22"/>
  <c r="R48" i="22"/>
  <c r="Q38" i="22"/>
  <c r="M35" i="22"/>
  <c r="L104" i="22"/>
  <c r="L103" i="22" s="1"/>
  <c r="L100" i="22" s="1"/>
  <c r="O88" i="22"/>
  <c r="R75" i="22"/>
  <c r="P60" i="22"/>
  <c r="Q60" i="22"/>
  <c r="F58" i="22"/>
  <c r="G70" i="22"/>
  <c r="G68" i="22" s="1"/>
  <c r="F37" i="22"/>
  <c r="O104" i="22"/>
  <c r="P94" i="22"/>
  <c r="T94" i="22"/>
  <c r="Q52" i="22"/>
  <c r="P52" i="22"/>
  <c r="E104" i="22"/>
  <c r="E103" i="22" s="1"/>
  <c r="S96" i="22"/>
  <c r="H104" i="22"/>
  <c r="H103" i="22" s="1"/>
  <c r="H100" i="22" s="1"/>
  <c r="H68" i="22"/>
  <c r="H64" i="22" s="1"/>
  <c r="M61" i="22"/>
  <c r="T61" i="22"/>
  <c r="N61" i="22"/>
  <c r="M59" i="22"/>
  <c r="T59" i="22"/>
  <c r="N59" i="22"/>
  <c r="U59" i="22"/>
  <c r="M56" i="22"/>
  <c r="T56" i="22"/>
  <c r="N56" i="22"/>
  <c r="U56" i="22"/>
  <c r="T52" i="22"/>
  <c r="P46" i="22"/>
  <c r="N46" i="22"/>
  <c r="U46" i="22"/>
  <c r="R41" i="22"/>
  <c r="Q40" i="22"/>
  <c r="E102" i="22"/>
  <c r="F101" i="22"/>
  <c r="R90" i="22"/>
  <c r="R81" i="22"/>
  <c r="P76" i="22"/>
  <c r="T76" i="22"/>
  <c r="U76" i="22"/>
  <c r="D68" i="22"/>
  <c r="D64" i="22" s="1"/>
  <c r="Q62" i="22"/>
  <c r="Q57" i="22"/>
  <c r="P57" i="22"/>
  <c r="R52" i="22"/>
  <c r="T46" i="22"/>
  <c r="Q39" i="22"/>
  <c r="P39" i="22"/>
  <c r="Q36" i="22"/>
  <c r="P36" i="22"/>
  <c r="K105" i="22"/>
  <c r="Q90" i="22"/>
  <c r="H96" i="22"/>
  <c r="Q78" i="22"/>
  <c r="E74" i="22"/>
  <c r="F69" i="22"/>
  <c r="R61" i="22"/>
  <c r="R59" i="22"/>
  <c r="T57" i="22"/>
  <c r="R56" i="22"/>
  <c r="R46" i="22"/>
  <c r="Q45" i="22"/>
  <c r="P44" i="22"/>
  <c r="N44" i="22"/>
  <c r="T39" i="22"/>
  <c r="T36" i="22"/>
  <c r="O82" i="22"/>
  <c r="P87" i="22"/>
  <c r="N87" i="22"/>
  <c r="U87" i="22"/>
  <c r="P80" i="22"/>
  <c r="R80" i="22"/>
  <c r="Q80" i="22"/>
  <c r="P41" i="22"/>
  <c r="N41" i="22"/>
  <c r="U41" i="22"/>
  <c r="L96" i="22"/>
  <c r="T87" i="22"/>
  <c r="M81" i="22"/>
  <c r="T81" i="22"/>
  <c r="N81" i="22"/>
  <c r="U81" i="22"/>
  <c r="U52" i="22"/>
  <c r="T41" i="22"/>
  <c r="T90" i="22"/>
  <c r="R87" i="22"/>
  <c r="Q86" i="22"/>
  <c r="P79" i="22"/>
  <c r="U79" i="22"/>
  <c r="T79" i="22"/>
  <c r="T35" i="22"/>
  <c r="A35" i="22"/>
  <c r="A36" i="22" s="1"/>
  <c r="A37" i="22" s="1"/>
  <c r="C5" i="22"/>
  <c r="D5" i="22" s="1"/>
  <c r="E5" i="22" s="1"/>
  <c r="F5" i="22" s="1"/>
  <c r="G5" i="22" s="1"/>
  <c r="F88" i="22" l="1"/>
  <c r="T88" i="22" s="1"/>
  <c r="Q18" i="22"/>
  <c r="P66" i="22"/>
  <c r="D107" i="22"/>
  <c r="D117" i="22" s="1"/>
  <c r="K103" i="22"/>
  <c r="K100" i="22" s="1"/>
  <c r="W50" i="22"/>
  <c r="S98" i="22"/>
  <c r="S107" i="22" s="1"/>
  <c r="W107" i="22" s="1"/>
  <c r="S72" i="22"/>
  <c r="W72" i="22" s="1"/>
  <c r="M93" i="22"/>
  <c r="M92" i="22"/>
  <c r="R92" i="22"/>
  <c r="Q92" i="22"/>
  <c r="U9" i="22"/>
  <c r="P93" i="22"/>
  <c r="N93" i="22"/>
  <c r="P92" i="22"/>
  <c r="N92" i="22"/>
  <c r="G50" i="22"/>
  <c r="F50" i="22" s="1"/>
  <c r="M50" i="22" s="1"/>
  <c r="E50" i="22"/>
  <c r="O117" i="22" s="1"/>
  <c r="O118" i="22" s="1"/>
  <c r="T9" i="22"/>
  <c r="Q9" i="22"/>
  <c r="M18" i="22"/>
  <c r="T18" i="22"/>
  <c r="U18" i="22"/>
  <c r="L72" i="22"/>
  <c r="Z72" i="22" s="1"/>
  <c r="T82" i="22"/>
  <c r="P22" i="22"/>
  <c r="U22" i="22"/>
  <c r="T22" i="22"/>
  <c r="M22" i="22"/>
  <c r="N22" i="22"/>
  <c r="R22" i="22"/>
  <c r="N18" i="22"/>
  <c r="R18" i="22"/>
  <c r="P18" i="22"/>
  <c r="P9" i="22"/>
  <c r="N9" i="22"/>
  <c r="M9" i="22"/>
  <c r="O96" i="22"/>
  <c r="N74" i="22"/>
  <c r="R66" i="22"/>
  <c r="Q66" i="22"/>
  <c r="P67" i="22"/>
  <c r="T66" i="22"/>
  <c r="M67" i="22"/>
  <c r="U74" i="22"/>
  <c r="M66" i="22"/>
  <c r="H98" i="22"/>
  <c r="H107" i="22" s="1"/>
  <c r="L107" i="22"/>
  <c r="L117" i="22" s="1"/>
  <c r="D72" i="22"/>
  <c r="H72" i="22"/>
  <c r="N14" i="22"/>
  <c r="T14" i="22"/>
  <c r="P14" i="22"/>
  <c r="M14" i="22"/>
  <c r="U14" i="22"/>
  <c r="Q14" i="22"/>
  <c r="R14" i="22"/>
  <c r="M82" i="22"/>
  <c r="R93" i="22"/>
  <c r="M74" i="22"/>
  <c r="Q93" i="22"/>
  <c r="Q74" i="22"/>
  <c r="P82" i="22"/>
  <c r="P74" i="22"/>
  <c r="U82" i="22"/>
  <c r="N82" i="22"/>
  <c r="O68" i="22"/>
  <c r="O64" i="22" s="1"/>
  <c r="O72" i="22" s="1"/>
  <c r="O103" i="22"/>
  <c r="O100" i="22" s="1"/>
  <c r="E100" i="22"/>
  <c r="K72" i="22"/>
  <c r="K98" i="22"/>
  <c r="O98" i="22"/>
  <c r="F96" i="22"/>
  <c r="Q101" i="22"/>
  <c r="R101" i="22"/>
  <c r="P101" i="22"/>
  <c r="T101" i="22"/>
  <c r="M101" i="22"/>
  <c r="N101" i="22"/>
  <c r="M37" i="22"/>
  <c r="Q37" i="22"/>
  <c r="R37" i="22"/>
  <c r="P37" i="22"/>
  <c r="T37" i="22"/>
  <c r="U37" i="22"/>
  <c r="N37" i="22"/>
  <c r="Q82" i="22"/>
  <c r="F70" i="22"/>
  <c r="G105" i="22"/>
  <c r="F104" i="22"/>
  <c r="E88" i="22"/>
  <c r="O119" i="22" s="1"/>
  <c r="R74" i="22"/>
  <c r="N58" i="22"/>
  <c r="T58" i="22"/>
  <c r="R58" i="22"/>
  <c r="M58" i="22"/>
  <c r="P58" i="22"/>
  <c r="Q58" i="22"/>
  <c r="U58" i="22"/>
  <c r="N88" i="22"/>
  <c r="P88" i="22"/>
  <c r="P102" i="22"/>
  <c r="M102" i="22"/>
  <c r="T102" i="22"/>
  <c r="G64" i="22"/>
  <c r="F68" i="22"/>
  <c r="W96" i="22"/>
  <c r="M69" i="22"/>
  <c r="Q69" i="22"/>
  <c r="R69" i="22"/>
  <c r="T69" i="22"/>
  <c r="U69" i="22"/>
  <c r="N69" i="22"/>
  <c r="P69" i="22"/>
  <c r="H5" i="22"/>
  <c r="M88" i="22" l="1"/>
  <c r="Q88" i="22"/>
  <c r="U88" i="22"/>
  <c r="K107" i="22"/>
  <c r="M5" i="22"/>
  <c r="N5" i="22" s="1"/>
  <c r="O5" i="22" s="1"/>
  <c r="P5" i="22" s="1"/>
  <c r="Q5" i="22" s="1"/>
  <c r="S5" i="22" s="1"/>
  <c r="T5" i="22" s="1"/>
  <c r="U5" i="22" s="1"/>
  <c r="I5" i="22"/>
  <c r="J5" i="22" s="1"/>
  <c r="K5" i="22" s="1"/>
  <c r="E72" i="22"/>
  <c r="R50" i="22"/>
  <c r="W48" i="22"/>
  <c r="Y48" i="22" s="1"/>
  <c r="G98" i="22"/>
  <c r="F98" i="22" s="1"/>
  <c r="T98" i="22" s="1"/>
  <c r="U50" i="22"/>
  <c r="T50" i="22"/>
  <c r="Q50" i="22"/>
  <c r="N50" i="22"/>
  <c r="P50" i="22"/>
  <c r="O107" i="22"/>
  <c r="M70" i="22"/>
  <c r="U70" i="22"/>
  <c r="N70" i="22"/>
  <c r="T70" i="22"/>
  <c r="Q70" i="22"/>
  <c r="R70" i="22"/>
  <c r="P70" i="22"/>
  <c r="Q68" i="22"/>
  <c r="U68" i="22"/>
  <c r="P68" i="22"/>
  <c r="M68" i="22"/>
  <c r="N68" i="22"/>
  <c r="R68" i="22"/>
  <c r="T68" i="22"/>
  <c r="E98" i="22"/>
  <c r="E107" i="22" s="1"/>
  <c r="E117" i="22" s="1"/>
  <c r="E96" i="22"/>
  <c r="G72" i="22"/>
  <c r="F64" i="22"/>
  <c r="R88" i="22"/>
  <c r="P104" i="22"/>
  <c r="Q104" i="22"/>
  <c r="N104" i="22"/>
  <c r="R104" i="22"/>
  <c r="T104" i="22"/>
  <c r="M104" i="22"/>
  <c r="U104" i="22"/>
  <c r="P96" i="22"/>
  <c r="Q96" i="22"/>
  <c r="T96" i="22"/>
  <c r="M96" i="22"/>
  <c r="U96" i="22"/>
  <c r="N96" i="22"/>
  <c r="F105" i="22"/>
  <c r="G103" i="22"/>
  <c r="Q98" i="22" l="1"/>
  <c r="P98" i="22"/>
  <c r="N98" i="22"/>
  <c r="M98" i="22"/>
  <c r="U98" i="22"/>
  <c r="R98" i="22"/>
  <c r="O121" i="22"/>
  <c r="O122" i="22" s="1"/>
  <c r="O120" i="22"/>
  <c r="F103" i="22"/>
  <c r="G100" i="22"/>
  <c r="R105" i="22"/>
  <c r="M105" i="22"/>
  <c r="Q105" i="22"/>
  <c r="T105" i="22"/>
  <c r="N105" i="22"/>
  <c r="U105" i="22"/>
  <c r="P105" i="22"/>
  <c r="U64" i="22"/>
  <c r="P64" i="22"/>
  <c r="Q64" i="22"/>
  <c r="R64" i="22"/>
  <c r="M64" i="22"/>
  <c r="N64" i="22"/>
  <c r="T64" i="22"/>
  <c r="F72" i="22"/>
  <c r="R96" i="22"/>
  <c r="F100" i="22" l="1"/>
  <c r="G107" i="22"/>
  <c r="F107" i="22" s="1"/>
  <c r="N103" i="22"/>
  <c r="T103" i="22"/>
  <c r="U103" i="22"/>
  <c r="P103" i="22"/>
  <c r="R103" i="22"/>
  <c r="M103" i="22"/>
  <c r="Q103" i="22"/>
  <c r="Q72" i="22"/>
  <c r="U72" i="22"/>
  <c r="P72" i="22"/>
  <c r="R72" i="22"/>
  <c r="T72" i="22"/>
  <c r="M72" i="22"/>
  <c r="N72" i="22"/>
  <c r="N107" i="22" l="1"/>
  <c r="T107" i="22"/>
  <c r="U107" i="22"/>
  <c r="R107" i="22"/>
  <c r="M107" i="22"/>
  <c r="F117" i="22"/>
  <c r="P107" i="22"/>
  <c r="Q107" i="22"/>
  <c r="U100" i="22"/>
  <c r="P100" i="22"/>
  <c r="M100" i="22"/>
  <c r="N100" i="22"/>
  <c r="Q100" i="22"/>
  <c r="R100" i="22"/>
  <c r="T100" i="22"/>
</calcChain>
</file>

<file path=xl/sharedStrings.xml><?xml version="1.0" encoding="utf-8"?>
<sst xmlns="http://schemas.openxmlformats.org/spreadsheetml/2006/main" count="213" uniqueCount="201">
  <si>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</si>
  <si>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</si>
  <si>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</si>
  <si>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</si>
  <si>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</si>
  <si>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</si>
  <si>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</si>
  <si>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</si>
  <si>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</si>
  <si>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</si>
  <si>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</si>
  <si>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</si>
  <si>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</si>
  <si>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</si>
  <si>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</si>
  <si>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</si>
  <si>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</si>
  <si>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</si>
  <si>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</si>
  <si>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</si>
  <si>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</si>
  <si>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</si>
  <si>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</si>
  <si>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</si>
  <si>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</si>
  <si>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</si>
  <si>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</si>
  <si>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</si>
  <si>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</si>
  <si>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</si>
  <si>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</si>
  <si>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</si>
  <si>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</si>
  <si>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</si>
  <si>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</si>
  <si>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</si>
  <si>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</si>
  <si>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</si>
  <si>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</si>
  <si>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</si>
  <si>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</si>
  <si>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</si>
  <si>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</si>
  <si>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</si>
  <si>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</si>
  <si>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</si>
  <si>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</si>
  <si>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</si>
  <si>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</si>
  <si>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</si>
  <si>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</si>
  <si>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</si>
  <si>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</si>
  <si>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</si>
  <si>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</si>
  <si>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</si>
  <si>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</si>
  <si>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</si>
  <si>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</si>
  <si>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</si>
  <si>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</si>
  <si>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</si>
  <si>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</si>
  <si>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</si>
  <si>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</si>
  <si>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</si>
  <si>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</si>
  <si>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</si>
  <si>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</si>
  <si>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</si>
  <si>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</si>
  <si>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</si>
  <si>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</si>
  <si>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</si>
  <si>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</si>
  <si>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</si>
  <si>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</si>
  <si>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</si>
  <si>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</si>
  <si>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</si>
  <si>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</si>
  <si>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</si>
  <si>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</si>
  <si>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</si>
  <si>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</si>
  <si>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</si>
  <si>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</si>
  <si>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</si>
  <si>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</si>
  <si>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</si>
  <si>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</si>
  <si>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</si>
  <si>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</si>
  <si>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</si>
  <si>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</si>
  <si>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</si>
  <si>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</si>
  <si>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</si>
  <si>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</si>
  <si>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</si>
  <si>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</si>
  <si>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</si>
  <si>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</si>
  <si>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</si>
  <si>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</si>
  <si>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</si>
  <si>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</si>
  <si>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</si>
  <si>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</si>
  <si>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</si>
  <si>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</si>
  <si>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</si>
  <si>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</si>
  <si>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</si>
  <si>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</si>
  <si>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</si>
  <si>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</si>
  <si>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</si>
  <si>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</si>
  <si>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</si>
  <si>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</si>
  <si>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</si>
  <si>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</si>
  <si>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</si>
  <si>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</si>
  <si>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</si>
  <si>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</si>
  <si>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</si>
  <si>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</si>
  <si>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</si>
  <si>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</si>
  <si>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</si>
  <si>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</si>
  <si>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</si>
  <si>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</si>
  <si>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</si>
  <si>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</si>
  <si>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</si>
  <si>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</si>
  <si>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</si>
  <si>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</si>
  <si>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 xml:space="preserve">Місцеві податки, нараховані до 1 січня 2011 року   </t>
  </si>
  <si>
    <t>16012200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</si>
  <si>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</si>
  <si>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</si>
  <si>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</si>
  <si>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</si>
  <si>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</si>
  <si>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</si>
  <si>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</si>
  <si>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</si>
  <si>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</si>
  <si>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</si>
  <si>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</si>
  <si>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</si>
  <si>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</si>
  <si>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</si>
  <si>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</si>
  <si>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</si>
  <si>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</si>
  <si>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</si>
  <si>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</si>
  <si>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березень</t>
  </si>
  <si>
    <t>41021400</t>
  </si>
  <si>
    <t>41051700</t>
  </si>
  <si>
    <t xml:space="preserve">Дотації з державного бюджету місцевим бюджетам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</si>
  <si>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</si>
  <si>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</si>
  <si>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Освітня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</si>
  <si>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</si>
  <si>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</si>
  <si>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</si>
  <si>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</si>
  <si>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</si>
  <si>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</si>
  <si>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</si>
  <si>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</si>
  <si>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</si>
  <si>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квітень</t>
  </si>
  <si>
    <t>травень</t>
  </si>
  <si>
    <t>Надійшло за січень - травень 2023р.</t>
  </si>
  <si>
    <t>План на січень - травень 2023 року</t>
  </si>
  <si>
    <t>Відхилення надходжень до бюджету на січень - травень 2023 року</t>
  </si>
  <si>
    <t>План на січень - травень 2023р. (розрахунковий)</t>
  </si>
  <si>
    <t xml:space="preserve">Відхилення надходжень до бюджету на січень - травень 2023 року (розрахунковий) </t>
  </si>
  <si>
    <t>Надійшло за січень - травень 2022р.</t>
  </si>
  <si>
    <t>Відхилення факту січня - травень 2023р. від факту січня - травень 2022р.</t>
  </si>
  <si>
    <t>% виконання до плану на 2023р. (норма 41,7%)</t>
  </si>
  <si>
    <t>41040400</t>
  </si>
  <si>
    <t>Інші дотації з місцевого бюджету</t>
  </si>
  <si>
    <t>8.1.</t>
  </si>
  <si>
    <t>8.2.</t>
  </si>
  <si>
    <t>8.3.</t>
  </si>
  <si>
    <t>8.4.</t>
  </si>
  <si>
    <t>4.1.1.</t>
  </si>
  <si>
    <t>4.1.2.</t>
  </si>
  <si>
    <t>4.2.1.</t>
  </si>
  <si>
    <t>4.2.2.</t>
  </si>
  <si>
    <t xml:space="preserve">
14021900
14031900</t>
  </si>
  <si>
    <t>Акцизний податок з вироблених та ввезених в Україну підакцизних товарів (продукції) (Пальне), в тому числі:</t>
  </si>
  <si>
    <t>Аналіз виконання бюджету Вінницької міської територіальної громади за січень - травень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</si>
</sst>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5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5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1" fillId="0" borderId="1" xfId="3" applyNumberFormat="1" applyFont="1" applyFill="1" applyBorder="1" applyAlignment="1">
      <alignment horizontal="left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8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2" fillId="2" borderId="1" xfId="1" applyFont="1" applyFill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 wrapText="1"/>
    </xf>
    <xf numFmtId="165" fontId="43" fillId="2" borderId="1" xfId="1" applyNumberFormat="1" applyFont="1" applyFill="1" applyBorder="1" applyAlignment="1">
      <alignment horizontal="center" vertical="center" wrapText="1"/>
    </xf>
    <xf numFmtId="166" fontId="43" fillId="2" borderId="1" xfId="1" applyNumberFormat="1" applyFont="1" applyFill="1" applyBorder="1" applyAlignment="1">
      <alignment horizontal="center" vertical="center" wrapText="1"/>
    </xf>
    <xf numFmtId="166" fontId="43" fillId="2" borderId="1" xfId="3" applyNumberFormat="1" applyFont="1" applyFill="1" applyBorder="1" applyAlignment="1">
      <alignment horizontal="center" vertical="center"/>
    </xf>
    <xf numFmtId="164" fontId="43" fillId="2" borderId="1" xfId="3" applyNumberFormat="1" applyFont="1" applyFill="1" applyBorder="1" applyAlignment="1">
      <alignment horizontal="center" vertical="center"/>
    </xf>
    <xf numFmtId="166" fontId="42" fillId="2" borderId="0" xfId="1" applyNumberFormat="1" applyFont="1" applyFill="1" applyBorder="1"/>
    <xf numFmtId="0" fontId="42" fillId="2" borderId="0" xfId="1" applyFont="1" applyFill="1" applyBorder="1"/>
    <xf numFmtId="49" fontId="43" fillId="2" borderId="1" xfId="1" applyNumberFormat="1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4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4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35"/>
  <sheetViews>
    <sheetView showGridLines="0" tabSelected="1" view="pageBreakPreview" zoomScale="60" zoomScaleNormal="75" workbookViewId="0">
      <pane ySplit="5" topLeftCell="A45" activePane="bottomLeft" state="frozen"/>
      <selection pane="bottomLeft" activeCell="A6" sqref="A6:U6"/>
    </sheetView>
  </sheetViews>
  <sheetFormatPr defaultRowHeight="12.75" x14ac:dyDescent="0.2"/>
  <cols>
    <col min="1" max="1" width="12.28515625" style="20" customWidth="1"/>
    <col min="2" max="2" width="85.28515625" style="20" customWidth="1"/>
    <col min="3" max="3" width="16.140625" style="20" customWidth="1"/>
    <col min="4" max="4" width="23.5703125" style="20" customWidth="1"/>
    <col min="5" max="5" width="23.85546875" style="20" customWidth="1"/>
    <col min="6" max="6" width="23.140625" style="33" customWidth="1"/>
    <col min="7" max="11" width="21.28515625" style="3" hidden="1" customWidth="1"/>
    <col min="12" max="12" width="25.28515625" style="3" customWidth="1"/>
    <col min="13" max="13" width="22.5703125" style="1" customWidth="1"/>
    <col min="14" max="14" width="16" style="1" customWidth="1"/>
    <col min="15" max="15" width="23.85546875" style="1" hidden="1" customWidth="1"/>
    <col min="16" max="16" width="25" style="1" hidden="1" customWidth="1"/>
    <col min="17" max="17" width="14.7109375" style="1" hidden="1" customWidth="1"/>
    <col min="18" max="18" width="16.140625" style="1" customWidth="1"/>
    <col min="19" max="19" width="23.140625" style="33" customWidth="1"/>
    <col min="20" max="20" width="21.85546875" style="1" customWidth="1"/>
    <col min="21" max="21" width="14.7109375" style="3" bestFit="1" customWidth="1"/>
    <col min="22" max="22" width="24.140625" style="3" hidden="1" customWidth="1"/>
    <col min="23" max="23" width="19.140625" style="3" hidden="1" customWidth="1"/>
    <col min="24" max="24" width="15.85546875" style="3" hidden="1" customWidth="1"/>
    <col min="25" max="25" width="0" style="3" hidden="1" customWidth="1"/>
    <col min="26" max="26" width="24.140625" style="3" hidden="1" customWidth="1"/>
    <col min="27" max="27" width="0" style="3" hidden="1" customWidth="1"/>
    <col min="28" max="28" width="15.140625" style="3" hidden="1" customWidth="1"/>
    <col min="29" max="30" width="0" style="3" hidden="1" customWidth="1"/>
    <col min="31" max="16384" width="9.140625" style="3"/>
  </cols>
  <sheetData>
    <row r="1" spans="1:36" ht="30" customHeight="1" x14ac:dyDescent="0.2">
      <c r="A1" s="184" t="s">
        <v>200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36" ht="18.75" x14ac:dyDescent="0.3">
      <c r="A2" s="23" t="s">
        <v>50</v>
      </c>
      <c r="B2" s="18"/>
      <c r="C2" s="18"/>
      <c r="D2" s="102"/>
      <c r="E2" s="18"/>
      <c r="F2" s="102"/>
      <c r="G2" s="102"/>
      <c r="H2" s="102"/>
      <c r="I2" s="102"/>
      <c r="J2" s="102"/>
      <c r="K2" s="102"/>
      <c r="L2" s="102"/>
      <c r="S2" s="102"/>
      <c r="T2" s="5" t="s">
        <v>14</v>
      </c>
      <c r="U2" s="5"/>
    </row>
    <row r="3" spans="1:36" s="69" customFormat="1" ht="15" customHeight="1" x14ac:dyDescent="0.25">
      <c r="A3" s="189" t="s">
        <v>0</v>
      </c>
      <c r="B3" s="192" t="s">
        <v>1</v>
      </c>
      <c r="C3" s="192" t="s">
        <v>2</v>
      </c>
      <c r="D3" s="186" t="s">
        <v>136</v>
      </c>
      <c r="E3" s="186" t="s">
        <v>137</v>
      </c>
      <c r="F3" s="188" t="s">
        <v>180</v>
      </c>
      <c r="G3" s="186" t="s">
        <v>65</v>
      </c>
      <c r="H3" s="186" t="s">
        <v>140</v>
      </c>
      <c r="I3" s="186" t="s">
        <v>162</v>
      </c>
      <c r="J3" s="186" t="s">
        <v>178</v>
      </c>
      <c r="K3" s="186" t="s">
        <v>179</v>
      </c>
      <c r="L3" s="186" t="s">
        <v>181</v>
      </c>
      <c r="M3" s="186" t="s">
        <v>182</v>
      </c>
      <c r="N3" s="186" t="s">
        <v>3</v>
      </c>
      <c r="O3" s="186" t="s">
        <v>183</v>
      </c>
      <c r="P3" s="186" t="s">
        <v>184</v>
      </c>
      <c r="Q3" s="186" t="s">
        <v>3</v>
      </c>
      <c r="R3" s="187" t="s">
        <v>187</v>
      </c>
      <c r="S3" s="188" t="s">
        <v>185</v>
      </c>
      <c r="T3" s="186" t="s">
        <v>186</v>
      </c>
      <c r="U3" s="186" t="s">
        <v>3</v>
      </c>
    </row>
    <row r="4" spans="1:36" s="69" customFormat="1" ht="79.5" customHeight="1" x14ac:dyDescent="0.25">
      <c r="A4" s="189"/>
      <c r="B4" s="192"/>
      <c r="C4" s="192"/>
      <c r="D4" s="186"/>
      <c r="E4" s="186"/>
      <c r="F4" s="188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7"/>
      <c r="S4" s="188"/>
      <c r="T4" s="186"/>
      <c r="U4" s="186"/>
    </row>
    <row r="5" spans="1:36" s="74" customFormat="1" ht="20.25" x14ac:dyDescent="0.2">
      <c r="A5" s="70" t="s">
        <v>4</v>
      </c>
      <c r="B5" s="71" t="s">
        <v>5</v>
      </c>
      <c r="C5" s="71">
        <f>B5+1</f>
        <v>3</v>
      </c>
      <c r="D5" s="71">
        <f>C5+1</f>
        <v>4</v>
      </c>
      <c r="E5" s="71">
        <f t="shared" ref="E5" si="0">D5+1</f>
        <v>5</v>
      </c>
      <c r="F5" s="72">
        <f>E5+1</f>
        <v>6</v>
      </c>
      <c r="G5" s="71">
        <f t="shared" ref="G5" si="1">F5+1</f>
        <v>7</v>
      </c>
      <c r="H5" s="71">
        <f t="shared" ref="H5" si="2">G5+1</f>
        <v>8</v>
      </c>
      <c r="I5" s="71">
        <f t="shared" ref="I5" si="3">H5+1</f>
        <v>9</v>
      </c>
      <c r="J5" s="71">
        <f t="shared" ref="J5" si="4">I5+1</f>
        <v>10</v>
      </c>
      <c r="K5" s="71">
        <f t="shared" ref="K5" si="5">J5+1</f>
        <v>11</v>
      </c>
      <c r="L5" s="71">
        <v>7</v>
      </c>
      <c r="M5" s="71">
        <f t="shared" ref="M5:U5" si="6">L5+1</f>
        <v>8</v>
      </c>
      <c r="N5" s="71">
        <f t="shared" ref="N5" si="7">M5+1</f>
        <v>9</v>
      </c>
      <c r="O5" s="71">
        <f t="shared" ref="O5" si="8">N5+1</f>
        <v>10</v>
      </c>
      <c r="P5" s="71">
        <f t="shared" ref="P5" si="9">O5+1</f>
        <v>11</v>
      </c>
      <c r="Q5" s="71">
        <f t="shared" ref="Q5" si="10">P5+1</f>
        <v>12</v>
      </c>
      <c r="R5" s="71">
        <v>10</v>
      </c>
      <c r="S5" s="72">
        <f t="shared" si="6"/>
        <v>11</v>
      </c>
      <c r="T5" s="71">
        <f t="shared" si="6"/>
        <v>12</v>
      </c>
      <c r="U5" s="71">
        <f t="shared" si="6"/>
        <v>13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</row>
    <row r="6" spans="1:36" s="75" customFormat="1" ht="26.25" customHeight="1" x14ac:dyDescent="0.2">
      <c r="A6" s="193" t="s">
        <v>6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36" s="80" customFormat="1" ht="34.5" customHeight="1" x14ac:dyDescent="0.25">
      <c r="A7" s="76">
        <v>1</v>
      </c>
      <c r="B7" s="85" t="s">
        <v>67</v>
      </c>
      <c r="C7" s="77" t="s">
        <v>15</v>
      </c>
      <c r="D7" s="120">
        <v>3259847.3</v>
      </c>
      <c r="E7" s="120">
        <v>3259847.3</v>
      </c>
      <c r="F7" s="121">
        <f>SUM(G7:K7)</f>
        <v>1371112.726</v>
      </c>
      <c r="G7" s="120">
        <v>228775.38699999999</v>
      </c>
      <c r="H7" s="120">
        <v>295552.81099999999</v>
      </c>
      <c r="I7" s="120">
        <v>261013.09899999999</v>
      </c>
      <c r="J7" s="120">
        <v>280386.42499999999</v>
      </c>
      <c r="K7" s="120">
        <v>305385.00400000002</v>
      </c>
      <c r="L7" s="122">
        <v>1324051.5819999999</v>
      </c>
      <c r="M7" s="123">
        <f t="shared" ref="M7:M45" si="11">F7-L7</f>
        <v>47061.144000000088</v>
      </c>
      <c r="N7" s="124">
        <f>F7/L7*100</f>
        <v>103.55432859563625</v>
      </c>
      <c r="O7" s="123">
        <f>E7/12*5</f>
        <v>1358269.7083333333</v>
      </c>
      <c r="P7" s="123">
        <f t="shared" ref="P7:P45" si="12">F7-O7</f>
        <v>12843.017666666768</v>
      </c>
      <c r="Q7" s="124">
        <f t="shared" ref="Q7:Q44" si="13">F7/O7*100</f>
        <v>100.94554252280467</v>
      </c>
      <c r="R7" s="124">
        <f>F7/E7*100</f>
        <v>42.060642717835286</v>
      </c>
      <c r="S7" s="121">
        <v>1121246.324</v>
      </c>
      <c r="T7" s="123">
        <f t="shared" ref="T7:T45" si="14">F7-S7</f>
        <v>249866.402</v>
      </c>
      <c r="U7" s="124">
        <f>F7/S7*100</f>
        <v>122.28470200094944</v>
      </c>
      <c r="V7" s="78"/>
      <c r="W7" s="78"/>
      <c r="X7" s="78">
        <f>V7-W7</f>
        <v>0</v>
      </c>
      <c r="Y7" s="79" t="e">
        <f>V7/W7*100</f>
        <v>#DIV/0!</v>
      </c>
    </row>
    <row r="8" spans="1:36" s="80" customFormat="1" ht="39" x14ac:dyDescent="0.25">
      <c r="A8" s="76">
        <f>A7+1</f>
        <v>2</v>
      </c>
      <c r="B8" s="85" t="s">
        <v>38</v>
      </c>
      <c r="C8" s="77" t="s">
        <v>17</v>
      </c>
      <c r="D8" s="120">
        <v>760</v>
      </c>
      <c r="E8" s="120">
        <v>760</v>
      </c>
      <c r="F8" s="121">
        <f t="shared" ref="F8:F72" si="15">SUM(G8:K8)</f>
        <v>1093.1420000000001</v>
      </c>
      <c r="G8" s="120">
        <v>0</v>
      </c>
      <c r="H8" s="120">
        <v>74.150000000000006</v>
      </c>
      <c r="I8" s="120">
        <v>881.80200000000002</v>
      </c>
      <c r="J8" s="120">
        <v>46.475000000000001</v>
      </c>
      <c r="K8" s="120">
        <v>90.715000000000003</v>
      </c>
      <c r="L8" s="122">
        <v>760</v>
      </c>
      <c r="M8" s="123">
        <f t="shared" si="11"/>
        <v>333.14200000000005</v>
      </c>
      <c r="N8" s="124">
        <f>F8/L8*100</f>
        <v>143.83447368421054</v>
      </c>
      <c r="O8" s="123">
        <f t="shared" ref="O8:O49" si="16">E8/12*5</f>
        <v>316.66666666666669</v>
      </c>
      <c r="P8" s="123">
        <f t="shared" si="12"/>
        <v>776.47533333333331</v>
      </c>
      <c r="Q8" s="124">
        <f t="shared" si="13"/>
        <v>345.20273684210525</v>
      </c>
      <c r="R8" s="124">
        <f t="shared" ref="R8:R72" si="17">F8/E8*100</f>
        <v>143.83447368421054</v>
      </c>
      <c r="S8" s="121">
        <v>427.86699999999996</v>
      </c>
      <c r="T8" s="123">
        <f t="shared" si="14"/>
        <v>665.27500000000009</v>
      </c>
      <c r="U8" s="124">
        <f>F8/S8*100</f>
        <v>255.48640114802032</v>
      </c>
      <c r="V8" s="78"/>
      <c r="W8" s="78"/>
      <c r="X8" s="78">
        <f>S7/0.5</f>
        <v>2242492.648</v>
      </c>
      <c r="Y8" s="79">
        <f>W8/X8*100</f>
        <v>0</v>
      </c>
    </row>
    <row r="9" spans="1:36" s="80" customFormat="1" ht="39" x14ac:dyDescent="0.25">
      <c r="A9" s="76">
        <v>3</v>
      </c>
      <c r="B9" s="85" t="s">
        <v>103</v>
      </c>
      <c r="C9" s="77" t="s">
        <v>104</v>
      </c>
      <c r="D9" s="120">
        <f>SUM(D10:D13)</f>
        <v>639</v>
      </c>
      <c r="E9" s="120">
        <f>SUM(E10:E13)</f>
        <v>639</v>
      </c>
      <c r="F9" s="121">
        <f t="shared" si="15"/>
        <v>219.36100000000005</v>
      </c>
      <c r="G9" s="120">
        <f t="shared" ref="G9:L9" si="18">SUM(G10:G13)</f>
        <v>1.4119999999999999</v>
      </c>
      <c r="H9" s="120">
        <f>SUM(H10:H13)</f>
        <v>166.41500000000002</v>
      </c>
      <c r="I9" s="120">
        <f>SUM(I10:I13)</f>
        <v>10.050000000000001</v>
      </c>
      <c r="J9" s="120">
        <f>SUM(J10:J13)</f>
        <v>1.119</v>
      </c>
      <c r="K9" s="120">
        <f>SUM(K10:K13)</f>
        <v>40.365000000000002</v>
      </c>
      <c r="L9" s="120">
        <f t="shared" si="18"/>
        <v>218.66000000000003</v>
      </c>
      <c r="M9" s="123">
        <f t="shared" si="11"/>
        <v>0.70100000000002183</v>
      </c>
      <c r="N9" s="124">
        <f>F9/L9*100</f>
        <v>100.32058904234886</v>
      </c>
      <c r="O9" s="123">
        <f t="shared" si="16"/>
        <v>266.25</v>
      </c>
      <c r="P9" s="123">
        <f t="shared" si="12"/>
        <v>-46.888999999999953</v>
      </c>
      <c r="Q9" s="124">
        <f t="shared" si="13"/>
        <v>82.389107981220675</v>
      </c>
      <c r="R9" s="124">
        <f t="shared" si="17"/>
        <v>34.328794992175283</v>
      </c>
      <c r="S9" s="121">
        <f>SUM(S10:S13)</f>
        <v>254.81299999999999</v>
      </c>
      <c r="T9" s="123">
        <f t="shared" si="14"/>
        <v>-35.451999999999941</v>
      </c>
      <c r="U9" s="124">
        <f>F9/S9*100</f>
        <v>86.08705207348136</v>
      </c>
      <c r="V9" s="78"/>
      <c r="W9" s="78"/>
      <c r="X9" s="78"/>
      <c r="Y9" s="79"/>
    </row>
    <row r="10" spans="1:36" s="80" customFormat="1" ht="58.5" x14ac:dyDescent="0.25">
      <c r="A10" s="81" t="s">
        <v>105</v>
      </c>
      <c r="B10" s="172" t="s">
        <v>129</v>
      </c>
      <c r="C10" s="176" t="s">
        <v>130</v>
      </c>
      <c r="D10" s="120">
        <v>18</v>
      </c>
      <c r="E10" s="120">
        <v>18</v>
      </c>
      <c r="F10" s="126">
        <f t="shared" si="15"/>
        <v>13.048</v>
      </c>
      <c r="G10" s="120">
        <v>0.79500000000000004</v>
      </c>
      <c r="H10" s="120">
        <v>3.4129999999999998</v>
      </c>
      <c r="I10" s="120">
        <v>0</v>
      </c>
      <c r="J10" s="120">
        <v>0</v>
      </c>
      <c r="K10" s="120">
        <v>8.84</v>
      </c>
      <c r="L10" s="122">
        <v>12.99</v>
      </c>
      <c r="M10" s="123">
        <f t="shared" ref="M10" si="19">F10-L10</f>
        <v>5.7999999999999829E-2</v>
      </c>
      <c r="N10" s="129">
        <f t="shared" ref="N10:N11" si="20">F10/L10*100</f>
        <v>100.4464973056197</v>
      </c>
      <c r="O10" s="123">
        <f t="shared" si="16"/>
        <v>7.5</v>
      </c>
      <c r="P10" s="123">
        <f t="shared" ref="P10" si="21">F10-O10</f>
        <v>5.548</v>
      </c>
      <c r="Q10" s="129">
        <f t="shared" si="13"/>
        <v>173.97333333333333</v>
      </c>
      <c r="R10" s="124">
        <f t="shared" si="17"/>
        <v>72.488888888888894</v>
      </c>
      <c r="S10" s="121">
        <v>8.76</v>
      </c>
      <c r="T10" s="123">
        <f t="shared" si="14"/>
        <v>4.2880000000000003</v>
      </c>
      <c r="U10" s="124">
        <f t="shared" ref="U10:U11" si="22">F10/S10*100</f>
        <v>148.94977168949771</v>
      </c>
      <c r="V10" s="78"/>
      <c r="W10" s="78"/>
      <c r="X10" s="78"/>
      <c r="Y10" s="79"/>
    </row>
    <row r="11" spans="1:36" s="84" customFormat="1" ht="78" x14ac:dyDescent="0.25">
      <c r="A11" s="81" t="s">
        <v>106</v>
      </c>
      <c r="B11" s="172" t="s">
        <v>98</v>
      </c>
      <c r="C11" s="68" t="s">
        <v>99</v>
      </c>
      <c r="D11" s="125">
        <v>415</v>
      </c>
      <c r="E11" s="125">
        <v>415</v>
      </c>
      <c r="F11" s="126">
        <f t="shared" si="15"/>
        <v>165.155</v>
      </c>
      <c r="G11" s="125">
        <v>0</v>
      </c>
      <c r="H11" s="125">
        <v>143.291</v>
      </c>
      <c r="I11" s="125">
        <v>0</v>
      </c>
      <c r="J11" s="125">
        <v>0</v>
      </c>
      <c r="K11" s="125">
        <v>21.864000000000001</v>
      </c>
      <c r="L11" s="127">
        <v>165</v>
      </c>
      <c r="M11" s="128">
        <f t="shared" si="11"/>
        <v>0.15500000000000114</v>
      </c>
      <c r="N11" s="129">
        <f t="shared" si="20"/>
        <v>100.09393939393941</v>
      </c>
      <c r="O11" s="128">
        <f t="shared" si="16"/>
        <v>172.91666666666669</v>
      </c>
      <c r="P11" s="128">
        <f t="shared" si="12"/>
        <v>-7.7616666666666845</v>
      </c>
      <c r="Q11" s="129">
        <f t="shared" si="13"/>
        <v>95.511325301204806</v>
      </c>
      <c r="R11" s="129">
        <f t="shared" si="17"/>
        <v>39.796385542168679</v>
      </c>
      <c r="S11" s="126">
        <v>127.988</v>
      </c>
      <c r="T11" s="128">
        <f t="shared" si="14"/>
        <v>37.167000000000002</v>
      </c>
      <c r="U11" s="129">
        <f t="shared" si="22"/>
        <v>129.03944119761229</v>
      </c>
    </row>
    <row r="12" spans="1:36" s="84" customFormat="1" ht="39" x14ac:dyDescent="0.25">
      <c r="A12" s="81" t="s">
        <v>107</v>
      </c>
      <c r="B12" s="172" t="s">
        <v>126</v>
      </c>
      <c r="C12" s="68" t="s">
        <v>102</v>
      </c>
      <c r="D12" s="125">
        <v>96</v>
      </c>
      <c r="E12" s="125">
        <v>96</v>
      </c>
      <c r="F12" s="126">
        <f t="shared" si="15"/>
        <v>39.811999999999998</v>
      </c>
      <c r="G12" s="125">
        <v>0.45700000000000002</v>
      </c>
      <c r="H12" s="125">
        <v>19.710999999999999</v>
      </c>
      <c r="I12" s="125">
        <v>10.050000000000001</v>
      </c>
      <c r="J12" s="125">
        <v>1.119</v>
      </c>
      <c r="K12" s="125">
        <v>8.4749999999999996</v>
      </c>
      <c r="L12" s="127">
        <v>39.42</v>
      </c>
      <c r="M12" s="128">
        <f t="shared" si="11"/>
        <v>0.39199999999999591</v>
      </c>
      <c r="N12" s="129">
        <f>F12/L12*100</f>
        <v>100.99441907661084</v>
      </c>
      <c r="O12" s="128">
        <f t="shared" si="16"/>
        <v>40</v>
      </c>
      <c r="P12" s="128">
        <f t="shared" si="12"/>
        <v>-0.18800000000000239</v>
      </c>
      <c r="Q12" s="129">
        <f t="shared" si="13"/>
        <v>99.53</v>
      </c>
      <c r="R12" s="129">
        <f t="shared" si="17"/>
        <v>41.470833333333331</v>
      </c>
      <c r="S12" s="126">
        <v>44.026000000000003</v>
      </c>
      <c r="T12" s="128">
        <f t="shared" si="14"/>
        <v>-4.2140000000000057</v>
      </c>
      <c r="U12" s="129">
        <f t="shared" ref="U12:U20" si="23">F12/S12*100</f>
        <v>90.428383228092486</v>
      </c>
    </row>
    <row r="13" spans="1:36" s="84" customFormat="1" ht="39" x14ac:dyDescent="0.25">
      <c r="A13" s="81" t="s">
        <v>131</v>
      </c>
      <c r="B13" s="172" t="s">
        <v>125</v>
      </c>
      <c r="C13" s="68" t="s">
        <v>124</v>
      </c>
      <c r="D13" s="125">
        <v>110</v>
      </c>
      <c r="E13" s="125">
        <v>110</v>
      </c>
      <c r="F13" s="126">
        <f t="shared" si="15"/>
        <v>1.3459999999999999</v>
      </c>
      <c r="G13" s="125">
        <v>0.16</v>
      </c>
      <c r="H13" s="125">
        <v>0</v>
      </c>
      <c r="I13" s="125">
        <v>0</v>
      </c>
      <c r="J13" s="125">
        <v>0</v>
      </c>
      <c r="K13" s="125">
        <v>1.1859999999999999</v>
      </c>
      <c r="L13" s="127">
        <v>1.25</v>
      </c>
      <c r="M13" s="128">
        <f t="shared" si="11"/>
        <v>9.5999999999999863E-2</v>
      </c>
      <c r="N13" s="129">
        <f>F13/L13*100</f>
        <v>107.67999999999999</v>
      </c>
      <c r="O13" s="128">
        <f t="shared" si="16"/>
        <v>45.833333333333329</v>
      </c>
      <c r="P13" s="128">
        <f t="shared" si="12"/>
        <v>-44.487333333333332</v>
      </c>
      <c r="Q13" s="129">
        <f t="shared" si="13"/>
        <v>2.9367272727272726</v>
      </c>
      <c r="R13" s="129">
        <f t="shared" si="17"/>
        <v>1.2236363636363636</v>
      </c>
      <c r="S13" s="126">
        <v>74.039000000000001</v>
      </c>
      <c r="T13" s="128">
        <f t="shared" si="14"/>
        <v>-72.692999999999998</v>
      </c>
      <c r="U13" s="129">
        <f t="shared" si="23"/>
        <v>1.8179608044409026</v>
      </c>
    </row>
    <row r="14" spans="1:36" s="80" customFormat="1" ht="32.25" customHeight="1" x14ac:dyDescent="0.25">
      <c r="A14" s="76">
        <v>4</v>
      </c>
      <c r="B14" s="108" t="s">
        <v>87</v>
      </c>
      <c r="C14" s="103" t="s">
        <v>86</v>
      </c>
      <c r="D14" s="120">
        <f>D15+D18</f>
        <v>363500</v>
      </c>
      <c r="E14" s="120">
        <f>E15+E18</f>
        <v>363500</v>
      </c>
      <c r="F14" s="121">
        <f t="shared" si="15"/>
        <v>156581.03500000003</v>
      </c>
      <c r="G14" s="120">
        <f t="shared" ref="G14:K14" si="24">G15+G18</f>
        <v>34903.103000000003</v>
      </c>
      <c r="H14" s="120">
        <f t="shared" si="24"/>
        <v>30285.707999999999</v>
      </c>
      <c r="I14" s="120">
        <f t="shared" si="24"/>
        <v>27886.862000000001</v>
      </c>
      <c r="J14" s="120">
        <f t="shared" si="24"/>
        <v>30002.395000000004</v>
      </c>
      <c r="K14" s="120">
        <f t="shared" si="24"/>
        <v>33502.967000000004</v>
      </c>
      <c r="L14" s="122">
        <f>L15+L18</f>
        <v>146800</v>
      </c>
      <c r="M14" s="123">
        <f t="shared" si="11"/>
        <v>9781.0350000000326</v>
      </c>
      <c r="N14" s="124">
        <f>F14/L14*100</f>
        <v>106.66283038147142</v>
      </c>
      <c r="O14" s="123">
        <f t="shared" si="16"/>
        <v>151458.33333333334</v>
      </c>
      <c r="P14" s="123">
        <f t="shared" si="12"/>
        <v>5122.7016666666896</v>
      </c>
      <c r="Q14" s="124">
        <f t="shared" si="13"/>
        <v>103.38225144429163</v>
      </c>
      <c r="R14" s="124">
        <f t="shared" si="17"/>
        <v>43.075938101788182</v>
      </c>
      <c r="S14" s="121">
        <f>S15+S18</f>
        <v>69620.813999999998</v>
      </c>
      <c r="T14" s="123">
        <f t="shared" si="14"/>
        <v>86960.221000000034</v>
      </c>
      <c r="U14" s="124">
        <f t="shared" si="23"/>
        <v>224.90549306131359</v>
      </c>
    </row>
    <row r="15" spans="1:36" s="84" customFormat="1" ht="42" customHeight="1" x14ac:dyDescent="0.25">
      <c r="A15" s="81" t="s">
        <v>120</v>
      </c>
      <c r="B15" s="172" t="s">
        <v>199</v>
      </c>
      <c r="C15" s="194" t="s">
        <v>198</v>
      </c>
      <c r="D15" s="125">
        <f>SUM(D16:D17)</f>
        <v>97000</v>
      </c>
      <c r="E15" s="125">
        <f>SUM(E16:E17)</f>
        <v>97000</v>
      </c>
      <c r="F15" s="126">
        <f t="shared" si="15"/>
        <v>47423.709000000003</v>
      </c>
      <c r="G15" s="125">
        <f t="shared" ref="G15:L15" si="25">SUM(G16:G17)</f>
        <v>11182.674000000001</v>
      </c>
      <c r="H15" s="125">
        <f t="shared" si="25"/>
        <v>8470.1849999999995</v>
      </c>
      <c r="I15" s="125">
        <f t="shared" si="25"/>
        <v>9010.5910000000003</v>
      </c>
      <c r="J15" s="125">
        <f t="shared" si="25"/>
        <v>8681.0480000000007</v>
      </c>
      <c r="K15" s="125">
        <f t="shared" si="25"/>
        <v>10079.210999999999</v>
      </c>
      <c r="L15" s="127">
        <f t="shared" si="25"/>
        <v>44600</v>
      </c>
      <c r="M15" s="128">
        <f t="shared" ref="M15" si="26">F15-L15</f>
        <v>2823.7090000000026</v>
      </c>
      <c r="N15" s="129">
        <f>F15/L15*100</f>
        <v>106.33118609865471</v>
      </c>
      <c r="O15" s="128">
        <f t="shared" ref="O15" si="27">E15/12*5</f>
        <v>40416.666666666664</v>
      </c>
      <c r="P15" s="128">
        <f t="shared" ref="P15" si="28">F15-O15</f>
        <v>7007.0423333333383</v>
      </c>
      <c r="Q15" s="129">
        <f t="shared" ref="Q15" si="29">F15/O15*100</f>
        <v>117.3370119587629</v>
      </c>
      <c r="R15" s="129">
        <f t="shared" ref="R15" si="30">F15/E15*100</f>
        <v>48.890421649484537</v>
      </c>
      <c r="S15" s="126">
        <f>SUM(S16:S17)</f>
        <v>18510.566000000003</v>
      </c>
      <c r="T15" s="128">
        <f t="shared" si="14"/>
        <v>28913.143</v>
      </c>
      <c r="U15" s="129">
        <f t="shared" si="23"/>
        <v>256.19804926548437</v>
      </c>
    </row>
    <row r="16" spans="1:36" s="84" customFormat="1" ht="46.5" customHeight="1" x14ac:dyDescent="0.25">
      <c r="A16" s="81" t="s">
        <v>194</v>
      </c>
      <c r="B16" s="172" t="s">
        <v>92</v>
      </c>
      <c r="C16" s="194"/>
      <c r="D16" s="125">
        <v>7000</v>
      </c>
      <c r="E16" s="125">
        <v>7000</v>
      </c>
      <c r="F16" s="126">
        <f t="shared" si="15"/>
        <v>8138.357</v>
      </c>
      <c r="G16" s="125">
        <v>766.33199999999999</v>
      </c>
      <c r="H16" s="125">
        <v>831.39099999999996</v>
      </c>
      <c r="I16" s="125">
        <v>2540.6590000000001</v>
      </c>
      <c r="J16" s="125">
        <v>2080.511</v>
      </c>
      <c r="K16" s="125">
        <v>1919.4639999999999</v>
      </c>
      <c r="L16" s="127">
        <v>7000</v>
      </c>
      <c r="M16" s="128">
        <f t="shared" si="11"/>
        <v>1138.357</v>
      </c>
      <c r="N16" s="124">
        <f t="shared" ref="N16:N17" si="31">F16/L16*100</f>
        <v>116.26224285714287</v>
      </c>
      <c r="O16" s="128">
        <f t="shared" si="16"/>
        <v>2916.666666666667</v>
      </c>
      <c r="P16" s="128">
        <f t="shared" si="12"/>
        <v>5221.690333333333</v>
      </c>
      <c r="Q16" s="129">
        <f t="shared" si="13"/>
        <v>279.02938285714288</v>
      </c>
      <c r="R16" s="129">
        <f t="shared" si="17"/>
        <v>116.26224285714287</v>
      </c>
      <c r="S16" s="126">
        <v>4227.38</v>
      </c>
      <c r="T16" s="128">
        <f t="shared" si="14"/>
        <v>3910.9769999999999</v>
      </c>
      <c r="U16" s="129">
        <f t="shared" si="23"/>
        <v>192.51538778155737</v>
      </c>
      <c r="V16" s="82">
        <f>S16+S17</f>
        <v>18510.566000000003</v>
      </c>
      <c r="W16" s="82">
        <f>F16+F17</f>
        <v>47423.709000000003</v>
      </c>
    </row>
    <row r="17" spans="1:24" s="84" customFormat="1" ht="45" customHeight="1" x14ac:dyDescent="0.25">
      <c r="A17" s="81" t="s">
        <v>195</v>
      </c>
      <c r="B17" s="172" t="s">
        <v>93</v>
      </c>
      <c r="C17" s="194"/>
      <c r="D17" s="125">
        <v>90000</v>
      </c>
      <c r="E17" s="125">
        <v>90000</v>
      </c>
      <c r="F17" s="126">
        <f t="shared" si="15"/>
        <v>39285.351999999999</v>
      </c>
      <c r="G17" s="125">
        <v>10416.342000000001</v>
      </c>
      <c r="H17" s="125">
        <v>7638.7939999999999</v>
      </c>
      <c r="I17" s="125">
        <v>6469.9319999999998</v>
      </c>
      <c r="J17" s="125">
        <v>6600.5370000000003</v>
      </c>
      <c r="K17" s="125">
        <v>8159.7470000000003</v>
      </c>
      <c r="L17" s="127">
        <v>37600</v>
      </c>
      <c r="M17" s="128">
        <f t="shared" si="11"/>
        <v>1685.351999999999</v>
      </c>
      <c r="N17" s="124">
        <f t="shared" si="31"/>
        <v>104.48231914893617</v>
      </c>
      <c r="O17" s="128">
        <f t="shared" si="16"/>
        <v>37500</v>
      </c>
      <c r="P17" s="128">
        <f t="shared" si="12"/>
        <v>1785.351999999999</v>
      </c>
      <c r="Q17" s="129">
        <f t="shared" si="13"/>
        <v>104.76093866666668</v>
      </c>
      <c r="R17" s="129">
        <f t="shared" si="17"/>
        <v>43.650391111111105</v>
      </c>
      <c r="S17" s="126">
        <v>14283.186000000002</v>
      </c>
      <c r="T17" s="128">
        <f t="shared" si="14"/>
        <v>25002.165999999997</v>
      </c>
      <c r="U17" s="129">
        <f t="shared" si="23"/>
        <v>275.04614166615204</v>
      </c>
    </row>
    <row r="18" spans="1:24" s="84" customFormat="1" ht="48.75" customHeight="1" x14ac:dyDescent="0.25">
      <c r="A18" s="81" t="s">
        <v>121</v>
      </c>
      <c r="B18" s="172" t="s">
        <v>94</v>
      </c>
      <c r="C18" s="68" t="s">
        <v>58</v>
      </c>
      <c r="D18" s="125">
        <f t="shared" ref="D18:E18" si="32">SUM(D19:D20)</f>
        <v>266500</v>
      </c>
      <c r="E18" s="125">
        <f t="shared" si="32"/>
        <v>266500</v>
      </c>
      <c r="F18" s="126">
        <f t="shared" si="15"/>
        <v>109157.326</v>
      </c>
      <c r="G18" s="125">
        <f t="shared" ref="G18:L18" si="33">SUM(G19:G20)</f>
        <v>23720.429</v>
      </c>
      <c r="H18" s="125">
        <f t="shared" si="33"/>
        <v>21815.523000000001</v>
      </c>
      <c r="I18" s="125">
        <f t="shared" si="33"/>
        <v>18876.271000000001</v>
      </c>
      <c r="J18" s="125">
        <f t="shared" si="33"/>
        <v>21321.347000000002</v>
      </c>
      <c r="K18" s="125">
        <f t="shared" si="33"/>
        <v>23423.756000000001</v>
      </c>
      <c r="L18" s="125">
        <f t="shared" si="33"/>
        <v>102200</v>
      </c>
      <c r="M18" s="128">
        <f t="shared" si="11"/>
        <v>6957.3260000000009</v>
      </c>
      <c r="N18" s="129">
        <f t="shared" ref="N18:N29" si="34">F18/L18*100</f>
        <v>106.80755968688847</v>
      </c>
      <c r="O18" s="128">
        <f t="shared" si="16"/>
        <v>111041.66666666666</v>
      </c>
      <c r="P18" s="128">
        <f t="shared" si="12"/>
        <v>-1884.340666666656</v>
      </c>
      <c r="Q18" s="129">
        <f t="shared" si="13"/>
        <v>98.303032795497188</v>
      </c>
      <c r="R18" s="129">
        <f t="shared" si="17"/>
        <v>40.959596998123828</v>
      </c>
      <c r="S18" s="126">
        <v>51110.248</v>
      </c>
      <c r="T18" s="128">
        <f t="shared" si="14"/>
        <v>58047.078000000001</v>
      </c>
      <c r="U18" s="129">
        <f t="shared" si="23"/>
        <v>213.57228789028767</v>
      </c>
    </row>
    <row r="19" spans="1:24" s="84" customFormat="1" ht="117" x14ac:dyDescent="0.25">
      <c r="A19" s="81" t="s">
        <v>196</v>
      </c>
      <c r="B19" s="172" t="s">
        <v>138</v>
      </c>
      <c r="C19" s="68">
        <v>14040100</v>
      </c>
      <c r="D19" s="125">
        <v>116500</v>
      </c>
      <c r="E19" s="125">
        <v>116500</v>
      </c>
      <c r="F19" s="126">
        <f t="shared" si="15"/>
        <v>64743.093000000001</v>
      </c>
      <c r="G19" s="125">
        <v>13155.423000000001</v>
      </c>
      <c r="H19" s="125">
        <v>13427.712</v>
      </c>
      <c r="I19" s="125">
        <v>11258.771000000001</v>
      </c>
      <c r="J19" s="125">
        <v>13501.348</v>
      </c>
      <c r="K19" s="125">
        <v>13399.839</v>
      </c>
      <c r="L19" s="127">
        <v>60500</v>
      </c>
      <c r="M19" s="128">
        <f t="shared" ref="M19:M21" si="35">F19-L19</f>
        <v>4243.0930000000008</v>
      </c>
      <c r="N19" s="129">
        <f t="shared" ref="N19:N20" si="36">F19/L19*100</f>
        <v>107.01337685950413</v>
      </c>
      <c r="O19" s="128">
        <f t="shared" si="16"/>
        <v>48541.666666666672</v>
      </c>
      <c r="P19" s="128">
        <f t="shared" ref="P19:P21" si="37">F19-O19</f>
        <v>16201.426333333329</v>
      </c>
      <c r="Q19" s="129">
        <f t="shared" ref="Q19:Q20" si="38">F19/O19*100</f>
        <v>133.3763289270386</v>
      </c>
      <c r="R19" s="129">
        <f t="shared" si="17"/>
        <v>55.573470386266102</v>
      </c>
      <c r="S19" s="126">
        <v>0</v>
      </c>
      <c r="T19" s="128">
        <f t="shared" si="14"/>
        <v>64743.093000000001</v>
      </c>
      <c r="U19" s="129"/>
    </row>
    <row r="20" spans="1:24" s="84" customFormat="1" ht="78" x14ac:dyDescent="0.25">
      <c r="A20" s="81" t="s">
        <v>197</v>
      </c>
      <c r="B20" s="172" t="s">
        <v>139</v>
      </c>
      <c r="C20" s="68">
        <v>14040200</v>
      </c>
      <c r="D20" s="125">
        <v>150000</v>
      </c>
      <c r="E20" s="125">
        <v>150000</v>
      </c>
      <c r="F20" s="126">
        <f t="shared" si="15"/>
        <v>44414.233</v>
      </c>
      <c r="G20" s="125">
        <v>10565.005999999999</v>
      </c>
      <c r="H20" s="125">
        <v>8387.8109999999997</v>
      </c>
      <c r="I20" s="125">
        <v>7617.5</v>
      </c>
      <c r="J20" s="125">
        <v>7819.9989999999998</v>
      </c>
      <c r="K20" s="125">
        <v>10023.916999999999</v>
      </c>
      <c r="L20" s="127">
        <v>41700</v>
      </c>
      <c r="M20" s="128">
        <f t="shared" si="35"/>
        <v>2714.2330000000002</v>
      </c>
      <c r="N20" s="129">
        <f t="shared" si="36"/>
        <v>106.5089520383693</v>
      </c>
      <c r="O20" s="128">
        <f t="shared" si="16"/>
        <v>62500</v>
      </c>
      <c r="P20" s="128">
        <f t="shared" si="37"/>
        <v>-18085.767</v>
      </c>
      <c r="Q20" s="129">
        <f t="shared" si="38"/>
        <v>71.062772799999991</v>
      </c>
      <c r="R20" s="129">
        <f t="shared" si="17"/>
        <v>29.609488666666667</v>
      </c>
      <c r="S20" s="126">
        <v>51110.248</v>
      </c>
      <c r="T20" s="128">
        <f t="shared" si="14"/>
        <v>-6696.0149999999994</v>
      </c>
      <c r="U20" s="129">
        <f t="shared" si="23"/>
        <v>86.898879848910155</v>
      </c>
    </row>
    <row r="21" spans="1:24" s="109" customFormat="1" ht="23.25" x14ac:dyDescent="0.25">
      <c r="A21" s="76">
        <v>5</v>
      </c>
      <c r="B21" s="85" t="s">
        <v>141</v>
      </c>
      <c r="C21" s="77" t="s">
        <v>142</v>
      </c>
      <c r="D21" s="120">
        <v>0</v>
      </c>
      <c r="E21" s="120">
        <v>0</v>
      </c>
      <c r="F21" s="121">
        <f t="shared" si="15"/>
        <v>1.2E-2</v>
      </c>
      <c r="G21" s="120">
        <v>0</v>
      </c>
      <c r="H21" s="120">
        <v>0</v>
      </c>
      <c r="I21" s="120">
        <v>0</v>
      </c>
      <c r="J21" s="120">
        <v>1.2E-2</v>
      </c>
      <c r="K21" s="120"/>
      <c r="L21" s="122"/>
      <c r="M21" s="123">
        <f t="shared" si="35"/>
        <v>1.2E-2</v>
      </c>
      <c r="N21" s="124"/>
      <c r="O21" s="123">
        <f t="shared" si="16"/>
        <v>0</v>
      </c>
      <c r="P21" s="123">
        <f t="shared" si="37"/>
        <v>1.2E-2</v>
      </c>
      <c r="Q21" s="124"/>
      <c r="R21" s="124"/>
      <c r="S21" s="121">
        <v>6.7789999999999999</v>
      </c>
      <c r="T21" s="123">
        <f t="shared" si="14"/>
        <v>-6.7670000000000003</v>
      </c>
      <c r="U21" s="124"/>
      <c r="V21" s="156"/>
      <c r="W21" s="156"/>
    </row>
    <row r="22" spans="1:24" s="109" customFormat="1" ht="39" x14ac:dyDescent="0.25">
      <c r="A22" s="76">
        <v>6</v>
      </c>
      <c r="B22" s="85" t="s">
        <v>135</v>
      </c>
      <c r="C22" s="77" t="s">
        <v>40</v>
      </c>
      <c r="D22" s="120">
        <f>D23+D24+D25+D27+D26</f>
        <v>1164164.4849999999</v>
      </c>
      <c r="E22" s="120">
        <f>E23+E24+E25+E27+E26</f>
        <v>1164164.4849999999</v>
      </c>
      <c r="F22" s="121">
        <f t="shared" si="15"/>
        <v>534770.53300000005</v>
      </c>
      <c r="G22" s="120">
        <f t="shared" ref="G22:L22" si="39">G23+G24+G25+G27+G26</f>
        <v>135837.954</v>
      </c>
      <c r="H22" s="120">
        <f t="shared" ref="H22:J22" si="40">H23+H24+H25+H27+H26</f>
        <v>97665.690000000017</v>
      </c>
      <c r="I22" s="120">
        <f t="shared" si="40"/>
        <v>71427.986999999994</v>
      </c>
      <c r="J22" s="120">
        <f t="shared" si="40"/>
        <v>131213.022</v>
      </c>
      <c r="K22" s="120">
        <f t="shared" si="39"/>
        <v>98625.87999999999</v>
      </c>
      <c r="L22" s="122">
        <f t="shared" si="39"/>
        <v>522627.74900000007</v>
      </c>
      <c r="M22" s="123">
        <f t="shared" si="11"/>
        <v>12142.783999999985</v>
      </c>
      <c r="N22" s="124">
        <f t="shared" si="34"/>
        <v>102.32340973536786</v>
      </c>
      <c r="O22" s="123">
        <f t="shared" si="16"/>
        <v>485068.53541666665</v>
      </c>
      <c r="P22" s="123">
        <f t="shared" si="12"/>
        <v>49701.997583333403</v>
      </c>
      <c r="Q22" s="124">
        <f t="shared" si="13"/>
        <v>110.2463866349608</v>
      </c>
      <c r="R22" s="124">
        <f t="shared" si="17"/>
        <v>45.935994431233667</v>
      </c>
      <c r="S22" s="121">
        <f t="shared" ref="S22" si="41">S23+S24+S25+S27+S26</f>
        <v>466716.89900000003</v>
      </c>
      <c r="T22" s="123">
        <f t="shared" si="14"/>
        <v>68053.63400000002</v>
      </c>
      <c r="U22" s="124">
        <f t="shared" ref="U22:U27" si="42">F22/S22*100</f>
        <v>114.58135202428143</v>
      </c>
      <c r="V22" s="156">
        <f>S24+S25+S23</f>
        <v>134568.90599999999</v>
      </c>
      <c r="W22" s="156">
        <f>F23+F24+F25</f>
        <v>180260.60799999998</v>
      </c>
    </row>
    <row r="23" spans="1:24" s="111" customFormat="1" ht="34.5" customHeight="1" x14ac:dyDescent="0.25">
      <c r="A23" s="110" t="s">
        <v>143</v>
      </c>
      <c r="B23" s="173" t="s">
        <v>59</v>
      </c>
      <c r="C23" s="183" t="s">
        <v>46</v>
      </c>
      <c r="D23" s="125">
        <v>121980</v>
      </c>
      <c r="E23" s="125">
        <v>121980</v>
      </c>
      <c r="F23" s="126">
        <f t="shared" si="15"/>
        <v>60502.186999999998</v>
      </c>
      <c r="G23" s="125">
        <v>17215.075000000001</v>
      </c>
      <c r="H23" s="125">
        <v>4947.9989999999998</v>
      </c>
      <c r="I23" s="125">
        <v>6293.1809999999996</v>
      </c>
      <c r="J23" s="125">
        <v>23659.424999999999</v>
      </c>
      <c r="K23" s="125">
        <v>8386.5069999999996</v>
      </c>
      <c r="L23" s="127">
        <v>59143.764999999999</v>
      </c>
      <c r="M23" s="128">
        <f t="shared" si="11"/>
        <v>1358.4219999999987</v>
      </c>
      <c r="N23" s="129">
        <f t="shared" si="34"/>
        <v>102.29681353562796</v>
      </c>
      <c r="O23" s="154">
        <f t="shared" si="16"/>
        <v>50825</v>
      </c>
      <c r="P23" s="128">
        <f t="shared" si="12"/>
        <v>9677.1869999999981</v>
      </c>
      <c r="Q23" s="129">
        <f t="shared" si="13"/>
        <v>119.04021052631579</v>
      </c>
      <c r="R23" s="129">
        <f t="shared" si="17"/>
        <v>49.600087719298244</v>
      </c>
      <c r="S23" s="126">
        <v>41286.529000000002</v>
      </c>
      <c r="T23" s="128">
        <f t="shared" si="14"/>
        <v>19215.657999999996</v>
      </c>
      <c r="U23" s="129">
        <f t="shared" si="42"/>
        <v>146.54219781953574</v>
      </c>
    </row>
    <row r="24" spans="1:24" s="111" customFormat="1" ht="34.5" customHeight="1" x14ac:dyDescent="0.25">
      <c r="A24" s="81" t="s">
        <v>144</v>
      </c>
      <c r="B24" s="173" t="s">
        <v>7</v>
      </c>
      <c r="C24" s="183"/>
      <c r="D24" s="125">
        <v>287000</v>
      </c>
      <c r="E24" s="125">
        <v>287000</v>
      </c>
      <c r="F24" s="126">
        <f t="shared" si="15"/>
        <v>119145.26799999998</v>
      </c>
      <c r="G24" s="125">
        <v>17562.599999999999</v>
      </c>
      <c r="H24" s="125">
        <v>25973.132000000001</v>
      </c>
      <c r="I24" s="125">
        <v>24076.474999999999</v>
      </c>
      <c r="J24" s="125">
        <v>25493.025000000001</v>
      </c>
      <c r="K24" s="125">
        <v>26040.036</v>
      </c>
      <c r="L24" s="127">
        <v>111797</v>
      </c>
      <c r="M24" s="128">
        <f t="shared" si="11"/>
        <v>7348.2679999999818</v>
      </c>
      <c r="N24" s="129">
        <f t="shared" si="34"/>
        <v>106.57286689267151</v>
      </c>
      <c r="O24" s="123">
        <f t="shared" si="16"/>
        <v>119583.33333333334</v>
      </c>
      <c r="P24" s="128">
        <f t="shared" si="12"/>
        <v>-438.0653333333612</v>
      </c>
      <c r="Q24" s="129">
        <f t="shared" si="13"/>
        <v>99.633673588850144</v>
      </c>
      <c r="R24" s="129">
        <f t="shared" si="17"/>
        <v>41.5140306620209</v>
      </c>
      <c r="S24" s="126">
        <v>92695.9</v>
      </c>
      <c r="T24" s="128">
        <f t="shared" si="14"/>
        <v>26449.367999999988</v>
      </c>
      <c r="U24" s="129">
        <f t="shared" si="42"/>
        <v>128.5334820633922</v>
      </c>
    </row>
    <row r="25" spans="1:24" s="111" customFormat="1" ht="34.5" customHeight="1" x14ac:dyDescent="0.25">
      <c r="A25" s="81" t="s">
        <v>145</v>
      </c>
      <c r="B25" s="173" t="s">
        <v>60</v>
      </c>
      <c r="C25" s="183"/>
      <c r="D25" s="125">
        <v>1410</v>
      </c>
      <c r="E25" s="125">
        <v>1410</v>
      </c>
      <c r="F25" s="126">
        <f t="shared" si="15"/>
        <v>613.15300000000002</v>
      </c>
      <c r="G25" s="125">
        <v>204.43299999999999</v>
      </c>
      <c r="H25" s="125">
        <v>73.540999999999997</v>
      </c>
      <c r="I25" s="125">
        <v>34.834000000000003</v>
      </c>
      <c r="J25" s="125">
        <v>154.41999999999999</v>
      </c>
      <c r="K25" s="125">
        <v>145.92500000000001</v>
      </c>
      <c r="L25" s="127">
        <v>610.4</v>
      </c>
      <c r="M25" s="128">
        <f t="shared" si="11"/>
        <v>2.7530000000000427</v>
      </c>
      <c r="N25" s="129">
        <f t="shared" si="34"/>
        <v>100.45101572739188</v>
      </c>
      <c r="O25" s="123">
        <f t="shared" si="16"/>
        <v>587.5</v>
      </c>
      <c r="P25" s="128">
        <f t="shared" si="12"/>
        <v>25.65300000000002</v>
      </c>
      <c r="Q25" s="129">
        <f t="shared" si="13"/>
        <v>104.36646808510639</v>
      </c>
      <c r="R25" s="129">
        <f t="shared" si="17"/>
        <v>43.486028368794329</v>
      </c>
      <c r="S25" s="126">
        <v>586.47699999999998</v>
      </c>
      <c r="T25" s="128">
        <f t="shared" si="14"/>
        <v>26.676000000000045</v>
      </c>
      <c r="U25" s="129">
        <f t="shared" si="42"/>
        <v>104.54851596908318</v>
      </c>
      <c r="V25" s="129">
        <f>100-U25</f>
        <v>-4.5485159690831836</v>
      </c>
      <c r="W25" s="112"/>
      <c r="X25" s="113" t="e">
        <f>F23/#REF!*100</f>
        <v>#REF!</v>
      </c>
    </row>
    <row r="26" spans="1:24" s="115" customFormat="1" ht="34.5" customHeight="1" x14ac:dyDescent="0.25">
      <c r="A26" s="81" t="s">
        <v>146</v>
      </c>
      <c r="B26" s="173" t="s">
        <v>42</v>
      </c>
      <c r="C26" s="114" t="s">
        <v>41</v>
      </c>
      <c r="D26" s="125">
        <v>2250</v>
      </c>
      <c r="E26" s="125">
        <v>2250</v>
      </c>
      <c r="F26" s="126">
        <f t="shared" si="15"/>
        <v>940.80299999999988</v>
      </c>
      <c r="G26" s="125">
        <v>138.30099999999999</v>
      </c>
      <c r="H26" s="125">
        <v>277.06599999999997</v>
      </c>
      <c r="I26" s="125">
        <v>62.359000000000002</v>
      </c>
      <c r="J26" s="125">
        <v>252.548</v>
      </c>
      <c r="K26" s="125">
        <v>210.529</v>
      </c>
      <c r="L26" s="127">
        <v>933.65</v>
      </c>
      <c r="M26" s="128">
        <f t="shared" si="11"/>
        <v>7.1529999999999063</v>
      </c>
      <c r="N26" s="129">
        <f t="shared" si="34"/>
        <v>100.76613291918812</v>
      </c>
      <c r="O26" s="123">
        <f t="shared" si="16"/>
        <v>937.5</v>
      </c>
      <c r="P26" s="128">
        <f t="shared" si="12"/>
        <v>3.3029999999998836</v>
      </c>
      <c r="Q26" s="129">
        <f t="shared" si="13"/>
        <v>100.35231999999998</v>
      </c>
      <c r="R26" s="129">
        <f t="shared" si="17"/>
        <v>41.813466666666663</v>
      </c>
      <c r="S26" s="126">
        <v>1008.2750000000001</v>
      </c>
      <c r="T26" s="125">
        <f t="shared" si="14"/>
        <v>-67.472000000000207</v>
      </c>
      <c r="U26" s="129">
        <f t="shared" si="42"/>
        <v>93.308174853090648</v>
      </c>
    </row>
    <row r="27" spans="1:24" s="111" customFormat="1" ht="34.5" customHeight="1" x14ac:dyDescent="0.25">
      <c r="A27" s="81" t="s">
        <v>147</v>
      </c>
      <c r="B27" s="173" t="s">
        <v>35</v>
      </c>
      <c r="C27" s="150" t="s">
        <v>36</v>
      </c>
      <c r="D27" s="125">
        <v>751524.48499999999</v>
      </c>
      <c r="E27" s="125">
        <v>751524.48499999999</v>
      </c>
      <c r="F27" s="126">
        <f t="shared" si="15"/>
        <v>353569.12199999997</v>
      </c>
      <c r="G27" s="125">
        <v>100717.545</v>
      </c>
      <c r="H27" s="125">
        <v>66393.952000000005</v>
      </c>
      <c r="I27" s="125">
        <v>40961.137999999999</v>
      </c>
      <c r="J27" s="125">
        <v>81653.604000000007</v>
      </c>
      <c r="K27" s="125">
        <v>63842.883000000002</v>
      </c>
      <c r="L27" s="127">
        <v>350142.93400000001</v>
      </c>
      <c r="M27" s="128">
        <f t="shared" si="11"/>
        <v>3426.1879999999655</v>
      </c>
      <c r="N27" s="129">
        <f t="shared" si="34"/>
        <v>100.97851124992286</v>
      </c>
      <c r="O27" s="123">
        <f t="shared" si="16"/>
        <v>313135.20208333334</v>
      </c>
      <c r="P27" s="128">
        <f t="shared" si="12"/>
        <v>40433.919916666637</v>
      </c>
      <c r="Q27" s="129">
        <f t="shared" si="13"/>
        <v>112.91260760452802</v>
      </c>
      <c r="R27" s="129">
        <f t="shared" si="17"/>
        <v>47.046919835220002</v>
      </c>
      <c r="S27" s="126">
        <v>331139.71799999999</v>
      </c>
      <c r="T27" s="128">
        <f t="shared" si="14"/>
        <v>22429.40399999998</v>
      </c>
      <c r="U27" s="129">
        <f t="shared" si="42"/>
        <v>106.77339587515139</v>
      </c>
      <c r="W27" s="112"/>
      <c r="X27" s="113" t="e">
        <f>F27/#REF!*100</f>
        <v>#REF!</v>
      </c>
    </row>
    <row r="28" spans="1:24" s="80" customFormat="1" ht="58.5" x14ac:dyDescent="0.25">
      <c r="A28" s="76">
        <v>7</v>
      </c>
      <c r="B28" s="85" t="s">
        <v>48</v>
      </c>
      <c r="C28" s="77" t="s">
        <v>18</v>
      </c>
      <c r="D28" s="120">
        <v>940</v>
      </c>
      <c r="E28" s="120">
        <v>940</v>
      </c>
      <c r="F28" s="121">
        <f t="shared" si="15"/>
        <v>914.04399999999998</v>
      </c>
      <c r="G28" s="120">
        <v>1.22</v>
      </c>
      <c r="H28" s="120">
        <v>9.2029999999999994</v>
      </c>
      <c r="I28" s="120">
        <v>370.61599999999999</v>
      </c>
      <c r="J28" s="120">
        <v>47.322000000000003</v>
      </c>
      <c r="K28" s="120">
        <v>485.68299999999999</v>
      </c>
      <c r="L28" s="122">
        <v>909.4</v>
      </c>
      <c r="M28" s="123">
        <f t="shared" si="11"/>
        <v>4.6440000000000055</v>
      </c>
      <c r="N28" s="124">
        <f t="shared" si="34"/>
        <v>100.51066637343304</v>
      </c>
      <c r="O28" s="123">
        <f t="shared" si="16"/>
        <v>391.66666666666663</v>
      </c>
      <c r="P28" s="123">
        <f t="shared" si="12"/>
        <v>522.37733333333335</v>
      </c>
      <c r="Q28" s="124">
        <f t="shared" si="13"/>
        <v>233.37293617021277</v>
      </c>
      <c r="R28" s="124">
        <f t="shared" si="17"/>
        <v>97.238723404255325</v>
      </c>
      <c r="S28" s="121">
        <v>190.50200000000001</v>
      </c>
      <c r="T28" s="123">
        <f t="shared" si="14"/>
        <v>723.54199999999992</v>
      </c>
      <c r="U28" s="124">
        <f>F28/S28*100</f>
        <v>479.80808600434636</v>
      </c>
      <c r="V28" s="79">
        <f>100-U28</f>
        <v>-379.80808600434636</v>
      </c>
    </row>
    <row r="29" spans="1:24" s="80" customFormat="1" ht="39" x14ac:dyDescent="0.25">
      <c r="A29" s="76">
        <f t="shared" ref="A29:A37" si="43">A28+1</f>
        <v>8</v>
      </c>
      <c r="B29" s="85" t="s">
        <v>70</v>
      </c>
      <c r="C29" s="77" t="s">
        <v>69</v>
      </c>
      <c r="D29" s="120">
        <v>29000</v>
      </c>
      <c r="E29" s="120">
        <v>29000</v>
      </c>
      <c r="F29" s="121">
        <f t="shared" si="15"/>
        <v>30343.200000000001</v>
      </c>
      <c r="G29" s="120">
        <v>0</v>
      </c>
      <c r="H29" s="120">
        <v>0</v>
      </c>
      <c r="I29" s="120">
        <v>30343.200000000001</v>
      </c>
      <c r="J29" s="120">
        <v>0</v>
      </c>
      <c r="K29" s="120">
        <v>0</v>
      </c>
      <c r="L29" s="122">
        <v>29000</v>
      </c>
      <c r="M29" s="123">
        <f t="shared" si="11"/>
        <v>1343.2000000000007</v>
      </c>
      <c r="N29" s="124">
        <f t="shared" si="34"/>
        <v>104.63172413793104</v>
      </c>
      <c r="O29" s="123">
        <f t="shared" si="16"/>
        <v>12083.333333333332</v>
      </c>
      <c r="P29" s="123">
        <f t="shared" si="12"/>
        <v>18259.866666666669</v>
      </c>
      <c r="Q29" s="124">
        <f t="shared" si="13"/>
        <v>251.11613793103453</v>
      </c>
      <c r="R29" s="124">
        <f t="shared" si="17"/>
        <v>104.63172413793104</v>
      </c>
      <c r="S29" s="121">
        <v>5450.7240000000002</v>
      </c>
      <c r="T29" s="123">
        <f t="shared" si="14"/>
        <v>24892.476000000002</v>
      </c>
      <c r="U29" s="124">
        <f>F29/S29*100</f>
        <v>556.68201141719896</v>
      </c>
    </row>
    <row r="30" spans="1:24" s="80" customFormat="1" ht="30.75" customHeight="1" x14ac:dyDescent="0.25">
      <c r="A30" s="76">
        <f t="shared" si="43"/>
        <v>9</v>
      </c>
      <c r="B30" s="85" t="s">
        <v>8</v>
      </c>
      <c r="C30" s="77" t="s">
        <v>19</v>
      </c>
      <c r="D30" s="120">
        <v>100</v>
      </c>
      <c r="E30" s="120">
        <v>100</v>
      </c>
      <c r="F30" s="121">
        <f t="shared" si="15"/>
        <v>845.92</v>
      </c>
      <c r="G30" s="120">
        <v>87.317999999999998</v>
      </c>
      <c r="H30" s="120">
        <v>69.724000000000004</v>
      </c>
      <c r="I30" s="120">
        <v>430.935</v>
      </c>
      <c r="J30" s="120">
        <v>257.94299999999998</v>
      </c>
      <c r="K30" s="120">
        <v>0</v>
      </c>
      <c r="L30" s="122">
        <v>100</v>
      </c>
      <c r="M30" s="123">
        <f t="shared" si="11"/>
        <v>745.92</v>
      </c>
      <c r="N30" s="124">
        <f t="shared" ref="N30:N45" si="44">F30/L30*100</f>
        <v>845.92</v>
      </c>
      <c r="O30" s="123">
        <f t="shared" si="16"/>
        <v>41.666666666666671</v>
      </c>
      <c r="P30" s="123">
        <f t="shared" si="12"/>
        <v>804.25333333333333</v>
      </c>
      <c r="Q30" s="124">
        <f t="shared" si="13"/>
        <v>2030.2079999999996</v>
      </c>
      <c r="R30" s="124">
        <f t="shared" si="17"/>
        <v>845.92</v>
      </c>
      <c r="S30" s="121">
        <v>0</v>
      </c>
      <c r="T30" s="123">
        <f t="shared" si="14"/>
        <v>845.92</v>
      </c>
      <c r="U30" s="124"/>
    </row>
    <row r="31" spans="1:24" s="80" customFormat="1" ht="78" x14ac:dyDescent="0.25">
      <c r="A31" s="76">
        <f t="shared" si="43"/>
        <v>10</v>
      </c>
      <c r="B31" s="143" t="s">
        <v>88</v>
      </c>
      <c r="C31" s="104" t="s">
        <v>89</v>
      </c>
      <c r="D31" s="120">
        <v>12</v>
      </c>
      <c r="E31" s="120">
        <v>12</v>
      </c>
      <c r="F31" s="121">
        <f t="shared" si="15"/>
        <v>-10.64</v>
      </c>
      <c r="G31" s="120">
        <v>7.4999999999999997E-2</v>
      </c>
      <c r="H31" s="120">
        <v>0</v>
      </c>
      <c r="I31" s="120">
        <v>-11.85</v>
      </c>
      <c r="J31" s="120">
        <v>0</v>
      </c>
      <c r="K31" s="120">
        <v>1.135</v>
      </c>
      <c r="L31" s="122">
        <v>0</v>
      </c>
      <c r="M31" s="123">
        <f t="shared" si="11"/>
        <v>-10.64</v>
      </c>
      <c r="N31" s="124"/>
      <c r="O31" s="123">
        <f t="shared" si="16"/>
        <v>5</v>
      </c>
      <c r="P31" s="123">
        <f t="shared" si="12"/>
        <v>-15.64</v>
      </c>
      <c r="Q31" s="124">
        <f t="shared" si="13"/>
        <v>-212.8</v>
      </c>
      <c r="R31" s="124">
        <f t="shared" si="17"/>
        <v>-88.666666666666671</v>
      </c>
      <c r="S31" s="121">
        <v>5.1849999999999996</v>
      </c>
      <c r="T31" s="123">
        <f t="shared" si="14"/>
        <v>-15.824999999999999</v>
      </c>
      <c r="U31" s="124">
        <f t="shared" ref="U31:U43" si="45">F31/S31*100</f>
        <v>-205.20732883317265</v>
      </c>
    </row>
    <row r="32" spans="1:24" s="80" customFormat="1" ht="23.25" x14ac:dyDescent="0.25">
      <c r="A32" s="76">
        <f t="shared" si="43"/>
        <v>11</v>
      </c>
      <c r="B32" s="139" t="s">
        <v>32</v>
      </c>
      <c r="C32" s="77" t="s">
        <v>25</v>
      </c>
      <c r="D32" s="120">
        <v>10000</v>
      </c>
      <c r="E32" s="120">
        <v>10000</v>
      </c>
      <c r="F32" s="121">
        <f t="shared" si="15"/>
        <v>5549.12</v>
      </c>
      <c r="G32" s="120">
        <v>808.93100000000004</v>
      </c>
      <c r="H32" s="120">
        <v>945.82899999999995</v>
      </c>
      <c r="I32" s="120">
        <v>1144.22</v>
      </c>
      <c r="J32" s="120">
        <v>1080.778</v>
      </c>
      <c r="K32" s="120">
        <v>1569.3620000000001</v>
      </c>
      <c r="L32" s="122">
        <v>5275</v>
      </c>
      <c r="M32" s="123">
        <f t="shared" si="11"/>
        <v>274.11999999999989</v>
      </c>
      <c r="N32" s="124">
        <f t="shared" si="44"/>
        <v>105.19658767772511</v>
      </c>
      <c r="O32" s="123">
        <f t="shared" si="16"/>
        <v>4166.666666666667</v>
      </c>
      <c r="P32" s="123">
        <f t="shared" si="12"/>
        <v>1382.4533333333329</v>
      </c>
      <c r="Q32" s="124">
        <f t="shared" si="13"/>
        <v>133.17887999999996</v>
      </c>
      <c r="R32" s="124">
        <f t="shared" si="17"/>
        <v>55.491199999999999</v>
      </c>
      <c r="S32" s="121">
        <v>3234.3150000000001</v>
      </c>
      <c r="T32" s="123">
        <f t="shared" si="14"/>
        <v>2314.8049999999998</v>
      </c>
      <c r="U32" s="124">
        <f t="shared" si="45"/>
        <v>171.57017792020875</v>
      </c>
      <c r="V32" s="79">
        <f>100-U32</f>
        <v>-71.570177920208749</v>
      </c>
    </row>
    <row r="33" spans="1:25" s="80" customFormat="1" ht="58.5" x14ac:dyDescent="0.25">
      <c r="A33" s="76">
        <f t="shared" si="43"/>
        <v>12</v>
      </c>
      <c r="B33" s="139" t="s">
        <v>80</v>
      </c>
      <c r="C33" s="77" t="s">
        <v>79</v>
      </c>
      <c r="D33" s="120">
        <v>450</v>
      </c>
      <c r="E33" s="120">
        <v>450</v>
      </c>
      <c r="F33" s="121">
        <f t="shared" si="15"/>
        <v>301.54399999999998</v>
      </c>
      <c r="G33" s="120">
        <v>26</v>
      </c>
      <c r="H33" s="120">
        <v>107</v>
      </c>
      <c r="I33" s="120">
        <v>33.244999999999997</v>
      </c>
      <c r="J33" s="120">
        <v>31.8</v>
      </c>
      <c r="K33" s="120">
        <v>103.499</v>
      </c>
      <c r="L33" s="122">
        <v>301</v>
      </c>
      <c r="M33" s="123">
        <f t="shared" si="11"/>
        <v>0.54399999999998272</v>
      </c>
      <c r="N33" s="124">
        <f t="shared" si="44"/>
        <v>100.18073089700997</v>
      </c>
      <c r="O33" s="123">
        <f t="shared" si="16"/>
        <v>187.5</v>
      </c>
      <c r="P33" s="123">
        <f t="shared" si="12"/>
        <v>114.04399999999998</v>
      </c>
      <c r="Q33" s="124">
        <f t="shared" si="13"/>
        <v>160.82346666666666</v>
      </c>
      <c r="R33" s="124">
        <f t="shared" si="17"/>
        <v>67.009777777777785</v>
      </c>
      <c r="S33" s="121">
        <v>101.857</v>
      </c>
      <c r="T33" s="123">
        <f t="shared" si="14"/>
        <v>199.68699999999998</v>
      </c>
      <c r="U33" s="124">
        <f t="shared" si="45"/>
        <v>296.04641801741656</v>
      </c>
    </row>
    <row r="34" spans="1:25" s="80" customFormat="1" ht="23.25" x14ac:dyDescent="0.25">
      <c r="A34" s="76">
        <f t="shared" si="43"/>
        <v>13</v>
      </c>
      <c r="B34" s="139" t="s">
        <v>108</v>
      </c>
      <c r="C34" s="77" t="s">
        <v>109</v>
      </c>
      <c r="D34" s="120">
        <v>17700</v>
      </c>
      <c r="E34" s="120">
        <v>17700</v>
      </c>
      <c r="F34" s="121">
        <f t="shared" si="15"/>
        <v>8541.1290000000008</v>
      </c>
      <c r="G34" s="120">
        <v>1414.5129999999999</v>
      </c>
      <c r="H34" s="120">
        <v>1797.0060000000001</v>
      </c>
      <c r="I34" s="120">
        <v>1830.355</v>
      </c>
      <c r="J34" s="120">
        <v>1762.269</v>
      </c>
      <c r="K34" s="120">
        <v>1736.9860000000001</v>
      </c>
      <c r="L34" s="122">
        <v>8080</v>
      </c>
      <c r="M34" s="123">
        <f t="shared" si="11"/>
        <v>461.12900000000081</v>
      </c>
      <c r="N34" s="124">
        <f t="shared" si="44"/>
        <v>105.70704207920794</v>
      </c>
      <c r="O34" s="123">
        <f t="shared" si="16"/>
        <v>7375</v>
      </c>
      <c r="P34" s="123">
        <f t="shared" si="12"/>
        <v>1166.1290000000008</v>
      </c>
      <c r="Q34" s="124">
        <f t="shared" si="13"/>
        <v>115.81191864406782</v>
      </c>
      <c r="R34" s="124">
        <f t="shared" si="17"/>
        <v>48.254966101694919</v>
      </c>
      <c r="S34" s="121">
        <v>7263.3639999999996</v>
      </c>
      <c r="T34" s="123">
        <f t="shared" si="14"/>
        <v>1277.7650000000012</v>
      </c>
      <c r="U34" s="124">
        <f t="shared" si="45"/>
        <v>117.59191746413921</v>
      </c>
    </row>
    <row r="35" spans="1:25" s="80" customFormat="1" ht="58.5" x14ac:dyDescent="0.25">
      <c r="A35" s="76">
        <f>A34+1</f>
        <v>14</v>
      </c>
      <c r="B35" s="139" t="s">
        <v>157</v>
      </c>
      <c r="C35" s="77" t="s">
        <v>156</v>
      </c>
      <c r="D35" s="120">
        <v>0</v>
      </c>
      <c r="E35" s="120">
        <v>0</v>
      </c>
      <c r="F35" s="121">
        <f t="shared" si="15"/>
        <v>1478.2039999999997</v>
      </c>
      <c r="G35" s="120">
        <v>0</v>
      </c>
      <c r="H35" s="120">
        <v>501.57400000000001</v>
      </c>
      <c r="I35" s="120">
        <v>891.15099999999995</v>
      </c>
      <c r="J35" s="120">
        <v>30.734000000000002</v>
      </c>
      <c r="K35" s="120">
        <v>54.744999999999997</v>
      </c>
      <c r="L35" s="122">
        <v>0</v>
      </c>
      <c r="M35" s="123">
        <f t="shared" si="11"/>
        <v>1478.2039999999997</v>
      </c>
      <c r="N35" s="124"/>
      <c r="O35" s="123">
        <f t="shared" si="16"/>
        <v>0</v>
      </c>
      <c r="P35" s="123">
        <f t="shared" si="12"/>
        <v>1478.2039999999997</v>
      </c>
      <c r="Q35" s="124"/>
      <c r="R35" s="124"/>
      <c r="S35" s="121">
        <v>0</v>
      </c>
      <c r="T35" s="123">
        <f t="shared" si="14"/>
        <v>1478.2039999999997</v>
      </c>
      <c r="U35" s="124"/>
    </row>
    <row r="36" spans="1:25" s="80" customFormat="1" ht="78" x14ac:dyDescent="0.25">
      <c r="A36" s="76">
        <f t="shared" si="43"/>
        <v>15</v>
      </c>
      <c r="B36" s="139" t="s">
        <v>132</v>
      </c>
      <c r="C36" s="77" t="s">
        <v>133</v>
      </c>
      <c r="D36" s="120">
        <v>58</v>
      </c>
      <c r="E36" s="120">
        <v>58</v>
      </c>
      <c r="F36" s="121">
        <f t="shared" si="15"/>
        <v>18.07</v>
      </c>
      <c r="G36" s="120">
        <v>1.99</v>
      </c>
      <c r="H36" s="120">
        <v>5.36</v>
      </c>
      <c r="I36" s="120">
        <v>2.0099999999999998</v>
      </c>
      <c r="J36" s="120">
        <v>2.68</v>
      </c>
      <c r="K36" s="120">
        <v>6.03</v>
      </c>
      <c r="L36" s="122">
        <v>18</v>
      </c>
      <c r="M36" s="123">
        <f t="shared" si="11"/>
        <v>7.0000000000000284E-2</v>
      </c>
      <c r="N36" s="124">
        <f t="shared" si="44"/>
        <v>100.38888888888889</v>
      </c>
      <c r="O36" s="123">
        <f t="shared" si="16"/>
        <v>24.166666666666664</v>
      </c>
      <c r="P36" s="123">
        <f t="shared" ref="P36" si="46">F36-O36</f>
        <v>-6.096666666666664</v>
      </c>
      <c r="Q36" s="124">
        <f>F36/O36*100</f>
        <v>74.772413793103453</v>
      </c>
      <c r="R36" s="124">
        <f t="shared" si="17"/>
        <v>31.155172413793103</v>
      </c>
      <c r="S36" s="121">
        <v>24.623999999999999</v>
      </c>
      <c r="T36" s="123">
        <f t="shared" ref="T36" si="47">F36-S36</f>
        <v>-6.5539999999999985</v>
      </c>
      <c r="U36" s="124">
        <f t="shared" ref="U36" si="48">F36/S36*100</f>
        <v>73.383690708252118</v>
      </c>
    </row>
    <row r="37" spans="1:25" s="80" customFormat="1" ht="23.25" x14ac:dyDescent="0.25">
      <c r="A37" s="76">
        <f t="shared" si="43"/>
        <v>16</v>
      </c>
      <c r="B37" s="139" t="s">
        <v>82</v>
      </c>
      <c r="C37" s="77" t="s">
        <v>81</v>
      </c>
      <c r="D37" s="120">
        <f>SUM(D38:D41)</f>
        <v>43825</v>
      </c>
      <c r="E37" s="120">
        <f>SUM(E38:E41)</f>
        <v>43825</v>
      </c>
      <c r="F37" s="121">
        <f t="shared" si="15"/>
        <v>15805.719000000001</v>
      </c>
      <c r="G37" s="120">
        <f t="shared" ref="G37:L37" si="49">SUM(G38:G41)</f>
        <v>2787.4590000000003</v>
      </c>
      <c r="H37" s="120">
        <f t="shared" ref="H37:J37" si="50">SUM(H38:H41)</f>
        <v>3000.232</v>
      </c>
      <c r="I37" s="120">
        <f t="shared" si="50"/>
        <v>3380.7479999999996</v>
      </c>
      <c r="J37" s="120">
        <f t="shared" si="50"/>
        <v>2782.9470000000006</v>
      </c>
      <c r="K37" s="120">
        <f t="shared" si="49"/>
        <v>3854.3329999999996</v>
      </c>
      <c r="L37" s="122">
        <f t="shared" si="49"/>
        <v>15134.699999999999</v>
      </c>
      <c r="M37" s="123">
        <f t="shared" si="11"/>
        <v>671.01900000000205</v>
      </c>
      <c r="N37" s="124">
        <f t="shared" si="44"/>
        <v>104.43364586017563</v>
      </c>
      <c r="O37" s="123">
        <f t="shared" si="16"/>
        <v>18260.416666666668</v>
      </c>
      <c r="P37" s="123">
        <f t="shared" si="12"/>
        <v>-2454.6976666666669</v>
      </c>
      <c r="Q37" s="124">
        <f t="shared" si="13"/>
        <v>86.557274614945811</v>
      </c>
      <c r="R37" s="124">
        <f t="shared" si="17"/>
        <v>36.065531089560757</v>
      </c>
      <c r="S37" s="121">
        <f t="shared" ref="S37" si="51">SUM(S38:S41)</f>
        <v>15705.441999999999</v>
      </c>
      <c r="T37" s="123">
        <f t="shared" si="14"/>
        <v>100.27700000000186</v>
      </c>
      <c r="U37" s="124">
        <f t="shared" si="45"/>
        <v>100.63848569177487</v>
      </c>
    </row>
    <row r="38" spans="1:25" s="84" customFormat="1" ht="58.5" x14ac:dyDescent="0.25">
      <c r="A38" s="81" t="s">
        <v>158</v>
      </c>
      <c r="B38" s="140" t="s">
        <v>74</v>
      </c>
      <c r="C38" s="150" t="s">
        <v>73</v>
      </c>
      <c r="D38" s="125">
        <v>1100</v>
      </c>
      <c r="E38" s="125">
        <v>1100</v>
      </c>
      <c r="F38" s="126">
        <f t="shared" si="15"/>
        <v>520.50200000000007</v>
      </c>
      <c r="G38" s="125">
        <v>84.753</v>
      </c>
      <c r="H38" s="125">
        <v>114.929</v>
      </c>
      <c r="I38" s="125">
        <v>107.158</v>
      </c>
      <c r="J38" s="125">
        <v>110.23</v>
      </c>
      <c r="K38" s="125">
        <v>103.432</v>
      </c>
      <c r="L38" s="127">
        <v>501</v>
      </c>
      <c r="M38" s="128">
        <f t="shared" si="11"/>
        <v>19.502000000000066</v>
      </c>
      <c r="N38" s="129">
        <f t="shared" si="44"/>
        <v>103.8926147704591</v>
      </c>
      <c r="O38" s="123">
        <f t="shared" si="16"/>
        <v>458.33333333333337</v>
      </c>
      <c r="P38" s="128">
        <f t="shared" si="12"/>
        <v>62.168666666666695</v>
      </c>
      <c r="Q38" s="129">
        <f t="shared" si="13"/>
        <v>113.56407272727273</v>
      </c>
      <c r="R38" s="129">
        <f t="shared" si="17"/>
        <v>47.318363636363642</v>
      </c>
      <c r="S38" s="126">
        <v>374.697</v>
      </c>
      <c r="T38" s="128">
        <f t="shared" si="14"/>
        <v>145.80500000000006</v>
      </c>
      <c r="U38" s="129">
        <f t="shared" si="45"/>
        <v>138.91277485541653</v>
      </c>
      <c r="V38" s="129">
        <f>U38-100</f>
        <v>38.912774855416529</v>
      </c>
      <c r="W38" s="82"/>
    </row>
    <row r="39" spans="1:25" s="84" customFormat="1" ht="38.25" customHeight="1" x14ac:dyDescent="0.25">
      <c r="A39" s="81" t="s">
        <v>159</v>
      </c>
      <c r="B39" s="141" t="s">
        <v>61</v>
      </c>
      <c r="C39" s="68" t="s">
        <v>62</v>
      </c>
      <c r="D39" s="125">
        <v>42000</v>
      </c>
      <c r="E39" s="125">
        <v>42000</v>
      </c>
      <c r="F39" s="126">
        <f t="shared" si="15"/>
        <v>14933.972999999998</v>
      </c>
      <c r="G39" s="125">
        <v>2625.3359999999998</v>
      </c>
      <c r="H39" s="125">
        <v>2807.0549999999998</v>
      </c>
      <c r="I39" s="125">
        <v>3209.8519999999999</v>
      </c>
      <c r="J39" s="125">
        <v>2617.3290000000002</v>
      </c>
      <c r="K39" s="125">
        <v>3674.4009999999998</v>
      </c>
      <c r="L39" s="127">
        <v>14300</v>
      </c>
      <c r="M39" s="128">
        <f t="shared" si="11"/>
        <v>633.97299999999814</v>
      </c>
      <c r="N39" s="129">
        <f t="shared" si="44"/>
        <v>104.43337762237761</v>
      </c>
      <c r="O39" s="123">
        <f t="shared" si="16"/>
        <v>17500</v>
      </c>
      <c r="P39" s="128">
        <f t="shared" si="12"/>
        <v>-2566.0270000000019</v>
      </c>
      <c r="Q39" s="129">
        <f t="shared" si="13"/>
        <v>85.336988571428563</v>
      </c>
      <c r="R39" s="129">
        <f t="shared" si="17"/>
        <v>35.557078571428569</v>
      </c>
      <c r="S39" s="126">
        <v>15101.858</v>
      </c>
      <c r="T39" s="128">
        <f t="shared" si="14"/>
        <v>-167.88500000000204</v>
      </c>
      <c r="U39" s="129">
        <f t="shared" si="45"/>
        <v>98.888315596663659</v>
      </c>
      <c r="V39" s="129">
        <f>U39-100</f>
        <v>-1.1116844033363407</v>
      </c>
      <c r="W39" s="83"/>
    </row>
    <row r="40" spans="1:25" s="84" customFormat="1" ht="39" x14ac:dyDescent="0.25">
      <c r="A40" s="81" t="s">
        <v>160</v>
      </c>
      <c r="B40" s="141" t="s">
        <v>78</v>
      </c>
      <c r="C40" s="68" t="s">
        <v>75</v>
      </c>
      <c r="D40" s="125">
        <v>680</v>
      </c>
      <c r="E40" s="125">
        <v>680</v>
      </c>
      <c r="F40" s="126">
        <f t="shared" si="15"/>
        <v>308.84399999999999</v>
      </c>
      <c r="G40" s="125">
        <v>73.34</v>
      </c>
      <c r="H40" s="125">
        <v>51.128</v>
      </c>
      <c r="I40" s="125">
        <v>60.787999999999997</v>
      </c>
      <c r="J40" s="125">
        <v>51.357999999999997</v>
      </c>
      <c r="K40" s="125">
        <v>72.23</v>
      </c>
      <c r="L40" s="127">
        <v>295.39999999999998</v>
      </c>
      <c r="M40" s="128">
        <f t="shared" si="11"/>
        <v>13.444000000000017</v>
      </c>
      <c r="N40" s="129">
        <f t="shared" si="44"/>
        <v>104.5511171293162</v>
      </c>
      <c r="O40" s="123">
        <f t="shared" si="16"/>
        <v>283.33333333333331</v>
      </c>
      <c r="P40" s="128">
        <f t="shared" si="12"/>
        <v>25.51066666666668</v>
      </c>
      <c r="Q40" s="129">
        <f t="shared" si="13"/>
        <v>109.00376470588236</v>
      </c>
      <c r="R40" s="129">
        <f t="shared" si="17"/>
        <v>45.41823529411765</v>
      </c>
      <c r="S40" s="126">
        <v>212.417</v>
      </c>
      <c r="T40" s="128">
        <f t="shared" si="14"/>
        <v>96.426999999999992</v>
      </c>
      <c r="U40" s="129">
        <f t="shared" si="45"/>
        <v>145.39514257333451</v>
      </c>
    </row>
    <row r="41" spans="1:25" s="84" customFormat="1" ht="117" x14ac:dyDescent="0.25">
      <c r="A41" s="81" t="s">
        <v>161</v>
      </c>
      <c r="B41" s="142" t="s">
        <v>77</v>
      </c>
      <c r="C41" s="68" t="s">
        <v>76</v>
      </c>
      <c r="D41" s="125">
        <v>45</v>
      </c>
      <c r="E41" s="125">
        <v>45</v>
      </c>
      <c r="F41" s="126">
        <f t="shared" si="15"/>
        <v>42.400000000000006</v>
      </c>
      <c r="G41" s="125">
        <v>4.03</v>
      </c>
      <c r="H41" s="125">
        <v>27.12</v>
      </c>
      <c r="I41" s="125">
        <v>2.95</v>
      </c>
      <c r="J41" s="125">
        <v>4.03</v>
      </c>
      <c r="K41" s="125">
        <v>4.2699999999999996</v>
      </c>
      <c r="L41" s="127">
        <v>38.299999999999997</v>
      </c>
      <c r="M41" s="128">
        <f t="shared" si="11"/>
        <v>4.1000000000000085</v>
      </c>
      <c r="N41" s="129">
        <f t="shared" si="44"/>
        <v>110.70496083550916</v>
      </c>
      <c r="O41" s="123">
        <f t="shared" si="16"/>
        <v>18.75</v>
      </c>
      <c r="P41" s="128">
        <f t="shared" si="12"/>
        <v>23.650000000000006</v>
      </c>
      <c r="Q41" s="129">
        <f t="shared" si="13"/>
        <v>226.13333333333335</v>
      </c>
      <c r="R41" s="129">
        <f t="shared" si="17"/>
        <v>94.222222222222229</v>
      </c>
      <c r="S41" s="126">
        <v>16.47</v>
      </c>
      <c r="T41" s="128">
        <f t="shared" si="14"/>
        <v>25.930000000000007</v>
      </c>
      <c r="U41" s="129">
        <f t="shared" si="45"/>
        <v>257.43776563448699</v>
      </c>
    </row>
    <row r="42" spans="1:25" s="80" customFormat="1" ht="58.5" x14ac:dyDescent="0.25">
      <c r="A42" s="76">
        <v>16</v>
      </c>
      <c r="B42" s="180" t="s">
        <v>37</v>
      </c>
      <c r="C42" s="77" t="s">
        <v>20</v>
      </c>
      <c r="D42" s="120">
        <v>12000</v>
      </c>
      <c r="E42" s="120">
        <v>12000</v>
      </c>
      <c r="F42" s="121">
        <f t="shared" si="15"/>
        <v>8297.6279999999988</v>
      </c>
      <c r="G42" s="120">
        <v>3396.0749999999998</v>
      </c>
      <c r="H42" s="120">
        <v>827.53800000000001</v>
      </c>
      <c r="I42" s="120">
        <v>1208.2950000000001</v>
      </c>
      <c r="J42" s="120">
        <v>1576.239</v>
      </c>
      <c r="K42" s="120">
        <v>1289.481</v>
      </c>
      <c r="L42" s="122">
        <v>7835</v>
      </c>
      <c r="M42" s="123">
        <f t="shared" si="11"/>
        <v>462.62799999999879</v>
      </c>
      <c r="N42" s="124">
        <f t="shared" si="44"/>
        <v>105.9046330567964</v>
      </c>
      <c r="O42" s="123">
        <f t="shared" si="16"/>
        <v>5000</v>
      </c>
      <c r="P42" s="123">
        <f t="shared" si="12"/>
        <v>3297.6279999999988</v>
      </c>
      <c r="Q42" s="124">
        <f t="shared" si="13"/>
        <v>165.95255999999998</v>
      </c>
      <c r="R42" s="124">
        <f t="shared" si="17"/>
        <v>69.146899999999988</v>
      </c>
      <c r="S42" s="121">
        <v>4554.3519999999999</v>
      </c>
      <c r="T42" s="123">
        <f t="shared" si="14"/>
        <v>3743.2759999999989</v>
      </c>
      <c r="U42" s="124">
        <f t="shared" si="45"/>
        <v>182.19118768158452</v>
      </c>
    </row>
    <row r="43" spans="1:25" s="80" customFormat="1" ht="23.25" x14ac:dyDescent="0.25">
      <c r="A43" s="76">
        <f t="shared" ref="A43:A49" si="52">A42+1</f>
        <v>17</v>
      </c>
      <c r="B43" s="85" t="s">
        <v>56</v>
      </c>
      <c r="C43" s="77" t="s">
        <v>16</v>
      </c>
      <c r="D43" s="120">
        <v>405.2</v>
      </c>
      <c r="E43" s="120">
        <v>405.2</v>
      </c>
      <c r="F43" s="121">
        <f t="shared" si="15"/>
        <v>334.86699999999996</v>
      </c>
      <c r="G43" s="120">
        <v>22.706</v>
      </c>
      <c r="H43" s="120">
        <v>55.401000000000003</v>
      </c>
      <c r="I43" s="120">
        <v>176.16900000000001</v>
      </c>
      <c r="J43" s="120">
        <v>42.792000000000002</v>
      </c>
      <c r="K43" s="120">
        <v>37.798999999999999</v>
      </c>
      <c r="L43" s="122">
        <v>294.8</v>
      </c>
      <c r="M43" s="123">
        <f t="shared" si="11"/>
        <v>40.06699999999995</v>
      </c>
      <c r="N43" s="124">
        <f t="shared" si="44"/>
        <v>113.59124830393486</v>
      </c>
      <c r="O43" s="123">
        <f t="shared" si="16"/>
        <v>168.83333333333331</v>
      </c>
      <c r="P43" s="123">
        <f t="shared" si="12"/>
        <v>166.03366666666665</v>
      </c>
      <c r="Q43" s="124">
        <f t="shared" si="13"/>
        <v>198.34175715695952</v>
      </c>
      <c r="R43" s="124">
        <f t="shared" si="17"/>
        <v>82.642398815399801</v>
      </c>
      <c r="S43" s="121">
        <v>126.78400000000001</v>
      </c>
      <c r="T43" s="123">
        <f t="shared" si="14"/>
        <v>208.08299999999997</v>
      </c>
      <c r="U43" s="124">
        <f t="shared" si="45"/>
        <v>264.12402195860676</v>
      </c>
      <c r="V43" s="79">
        <f>100-U43</f>
        <v>-164.12402195860676</v>
      </c>
    </row>
    <row r="44" spans="1:25" s="80" customFormat="1" ht="97.5" x14ac:dyDescent="0.25">
      <c r="A44" s="76">
        <f t="shared" si="52"/>
        <v>18</v>
      </c>
      <c r="B44" s="85" t="s">
        <v>96</v>
      </c>
      <c r="C44" s="77" t="s">
        <v>95</v>
      </c>
      <c r="D44" s="120">
        <v>24</v>
      </c>
      <c r="E44" s="120">
        <v>24</v>
      </c>
      <c r="F44" s="121">
        <f t="shared" si="15"/>
        <v>7.2810000000000006</v>
      </c>
      <c r="G44" s="120">
        <v>2.472</v>
      </c>
      <c r="H44" s="120">
        <v>0</v>
      </c>
      <c r="I44" s="120">
        <v>0</v>
      </c>
      <c r="J44" s="120">
        <v>4.8090000000000002</v>
      </c>
      <c r="K44" s="120">
        <v>0</v>
      </c>
      <c r="L44" s="122">
        <v>6.5579999999999998</v>
      </c>
      <c r="M44" s="123">
        <f t="shared" si="11"/>
        <v>0.72300000000000075</v>
      </c>
      <c r="N44" s="124">
        <f t="shared" si="44"/>
        <v>111.02470265324796</v>
      </c>
      <c r="O44" s="123">
        <f t="shared" si="16"/>
        <v>10</v>
      </c>
      <c r="P44" s="123">
        <f t="shared" si="12"/>
        <v>-2.7189999999999994</v>
      </c>
      <c r="Q44" s="124">
        <f t="shared" si="13"/>
        <v>72.81</v>
      </c>
      <c r="R44" s="124">
        <f t="shared" si="17"/>
        <v>30.337500000000002</v>
      </c>
      <c r="S44" s="121">
        <v>0</v>
      </c>
      <c r="T44" s="123">
        <f t="shared" si="14"/>
        <v>7.2810000000000006</v>
      </c>
      <c r="U44" s="124"/>
    </row>
    <row r="45" spans="1:25" s="80" customFormat="1" ht="39" x14ac:dyDescent="0.25">
      <c r="A45" s="76">
        <f t="shared" si="52"/>
        <v>19</v>
      </c>
      <c r="B45" s="108" t="s">
        <v>63</v>
      </c>
      <c r="C45" s="34" t="s">
        <v>64</v>
      </c>
      <c r="D45" s="120">
        <v>270</v>
      </c>
      <c r="E45" s="120">
        <v>270</v>
      </c>
      <c r="F45" s="121">
        <f t="shared" si="15"/>
        <v>2.3719999999999999</v>
      </c>
      <c r="G45" s="120">
        <v>0</v>
      </c>
      <c r="H45" s="120">
        <v>0</v>
      </c>
      <c r="I45" s="120">
        <v>2.3719999999999999</v>
      </c>
      <c r="J45" s="120">
        <v>0</v>
      </c>
      <c r="K45" s="120">
        <v>0</v>
      </c>
      <c r="L45" s="122">
        <v>2.2999999999999998</v>
      </c>
      <c r="M45" s="123">
        <f t="shared" si="11"/>
        <v>7.2000000000000064E-2</v>
      </c>
      <c r="N45" s="124">
        <f t="shared" si="44"/>
        <v>103.1304347826087</v>
      </c>
      <c r="O45" s="123">
        <f t="shared" si="16"/>
        <v>112.5</v>
      </c>
      <c r="P45" s="123">
        <f t="shared" si="12"/>
        <v>-110.128</v>
      </c>
      <c r="Q45" s="124">
        <f t="shared" ref="Q45:Q50" si="53">F45/O45*100</f>
        <v>2.1084444444444443</v>
      </c>
      <c r="R45" s="124">
        <f t="shared" si="17"/>
        <v>0.87851851851851837</v>
      </c>
      <c r="S45" s="121">
        <v>0</v>
      </c>
      <c r="T45" s="123">
        <f t="shared" si="14"/>
        <v>2.3719999999999999</v>
      </c>
      <c r="U45" s="124"/>
    </row>
    <row r="46" spans="1:25" s="80" customFormat="1" ht="23.25" x14ac:dyDescent="0.25">
      <c r="A46" s="76">
        <f t="shared" si="52"/>
        <v>20</v>
      </c>
      <c r="B46" s="85" t="s">
        <v>8</v>
      </c>
      <c r="C46" s="77" t="s">
        <v>21</v>
      </c>
      <c r="D46" s="120">
        <v>1700</v>
      </c>
      <c r="E46" s="120">
        <v>1700</v>
      </c>
      <c r="F46" s="121">
        <f t="shared" si="15"/>
        <v>1775.6899999999998</v>
      </c>
      <c r="G46" s="120">
        <v>255.631</v>
      </c>
      <c r="H46" s="120">
        <v>306.07799999999997</v>
      </c>
      <c r="I46" s="120">
        <v>239.01900000000001</v>
      </c>
      <c r="J46" s="120">
        <v>242.27799999999999</v>
      </c>
      <c r="K46" s="120">
        <v>732.68399999999997</v>
      </c>
      <c r="L46" s="122">
        <v>1700</v>
      </c>
      <c r="M46" s="123">
        <f t="shared" ref="M46:M62" si="54">F46-L46</f>
        <v>75.689999999999827</v>
      </c>
      <c r="N46" s="124">
        <f>F46/L46*100</f>
        <v>104.45235294117646</v>
      </c>
      <c r="O46" s="123">
        <f t="shared" si="16"/>
        <v>708.33333333333326</v>
      </c>
      <c r="P46" s="123">
        <f t="shared" ref="P46:P62" si="55">F46-O46</f>
        <v>1067.3566666666666</v>
      </c>
      <c r="Q46" s="124">
        <f t="shared" si="53"/>
        <v>250.68564705882355</v>
      </c>
      <c r="R46" s="124">
        <f t="shared" si="17"/>
        <v>104.45235294117646</v>
      </c>
      <c r="S46" s="121">
        <v>511.94400000000007</v>
      </c>
      <c r="T46" s="123">
        <f t="shared" ref="T46:T62" si="56">F46-S46</f>
        <v>1263.7459999999996</v>
      </c>
      <c r="U46" s="124">
        <f>F46/S46*100</f>
        <v>346.85239010516767</v>
      </c>
      <c r="Y46" s="80">
        <v>246438.04</v>
      </c>
    </row>
    <row r="47" spans="1:25" s="80" customFormat="1" ht="156" x14ac:dyDescent="0.25">
      <c r="A47" s="76">
        <f t="shared" si="52"/>
        <v>21</v>
      </c>
      <c r="B47" s="85" t="s">
        <v>55</v>
      </c>
      <c r="C47" s="77" t="s">
        <v>49</v>
      </c>
      <c r="D47" s="120">
        <v>2000</v>
      </c>
      <c r="E47" s="120">
        <v>2000</v>
      </c>
      <c r="F47" s="121">
        <f t="shared" si="15"/>
        <v>6187.0929999999998</v>
      </c>
      <c r="G47" s="120">
        <v>1130.5809999999999</v>
      </c>
      <c r="H47" s="120">
        <v>421.64100000000002</v>
      </c>
      <c r="I47" s="120">
        <v>471.488</v>
      </c>
      <c r="J47" s="120">
        <v>3796.4290000000001</v>
      </c>
      <c r="K47" s="120">
        <v>366.95400000000001</v>
      </c>
      <c r="L47" s="122">
        <v>2000</v>
      </c>
      <c r="M47" s="123">
        <f t="shared" si="54"/>
        <v>4187.0929999999998</v>
      </c>
      <c r="N47" s="124">
        <f>F47/L47*100</f>
        <v>309.35464999999999</v>
      </c>
      <c r="O47" s="123">
        <f t="shared" si="16"/>
        <v>833.33333333333326</v>
      </c>
      <c r="P47" s="123">
        <f t="shared" si="55"/>
        <v>5353.7596666666668</v>
      </c>
      <c r="Q47" s="124">
        <f t="shared" si="53"/>
        <v>742.45116000000007</v>
      </c>
      <c r="R47" s="124">
        <f t="shared" si="17"/>
        <v>309.35464999999999</v>
      </c>
      <c r="S47" s="121">
        <v>278.75</v>
      </c>
      <c r="T47" s="123">
        <f t="shared" si="56"/>
        <v>5908.3429999999998</v>
      </c>
      <c r="U47" s="124">
        <f>F47/S47*100</f>
        <v>2219.5849327354258</v>
      </c>
    </row>
    <row r="48" spans="1:25" s="80" customFormat="1" ht="78" x14ac:dyDescent="0.25">
      <c r="A48" s="76">
        <f t="shared" si="52"/>
        <v>22</v>
      </c>
      <c r="B48" s="85" t="s">
        <v>123</v>
      </c>
      <c r="C48" s="77" t="s">
        <v>122</v>
      </c>
      <c r="D48" s="120">
        <v>0.25</v>
      </c>
      <c r="E48" s="120">
        <v>0.25</v>
      </c>
      <c r="F48" s="121">
        <f t="shared" si="15"/>
        <v>0</v>
      </c>
      <c r="G48" s="120">
        <v>0</v>
      </c>
      <c r="H48" s="120">
        <v>0</v>
      </c>
      <c r="I48" s="120">
        <v>0</v>
      </c>
      <c r="J48" s="120">
        <v>0</v>
      </c>
      <c r="K48" s="120">
        <v>0</v>
      </c>
      <c r="L48" s="122">
        <v>0</v>
      </c>
      <c r="M48" s="123">
        <f t="shared" si="54"/>
        <v>0</v>
      </c>
      <c r="N48" s="124"/>
      <c r="O48" s="123">
        <f t="shared" si="16"/>
        <v>0.10416666666666666</v>
      </c>
      <c r="P48" s="123">
        <f t="shared" si="55"/>
        <v>-0.10416666666666666</v>
      </c>
      <c r="Q48" s="124">
        <f t="shared" si="53"/>
        <v>0</v>
      </c>
      <c r="R48" s="124">
        <f t="shared" si="17"/>
        <v>0</v>
      </c>
      <c r="S48" s="121">
        <v>0</v>
      </c>
      <c r="T48" s="123">
        <f t="shared" si="56"/>
        <v>0</v>
      </c>
      <c r="U48" s="124"/>
      <c r="W48" s="78">
        <f>F50-F46</f>
        <v>2142392.36</v>
      </c>
      <c r="X48" s="78">
        <f>S50-S46</f>
        <v>1695209.3950000005</v>
      </c>
      <c r="Y48" s="79">
        <f>W48/X48</f>
        <v>1.2637921700522425</v>
      </c>
    </row>
    <row r="49" spans="1:28" s="80" customFormat="1" ht="39" x14ac:dyDescent="0.25">
      <c r="A49" s="76">
        <f t="shared" si="52"/>
        <v>23</v>
      </c>
      <c r="B49" s="85" t="s">
        <v>84</v>
      </c>
      <c r="C49" s="77" t="s">
        <v>83</v>
      </c>
      <c r="D49" s="120">
        <v>0.25</v>
      </c>
      <c r="E49" s="120">
        <v>0.25</v>
      </c>
      <c r="F49" s="121">
        <f t="shared" si="15"/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2">
        <v>0</v>
      </c>
      <c r="M49" s="123">
        <f t="shared" si="54"/>
        <v>0</v>
      </c>
      <c r="N49" s="124"/>
      <c r="O49" s="123">
        <f t="shared" si="16"/>
        <v>0.10416666666666666</v>
      </c>
      <c r="P49" s="123">
        <f t="shared" si="55"/>
        <v>-0.10416666666666666</v>
      </c>
      <c r="Q49" s="124">
        <f t="shared" si="53"/>
        <v>0</v>
      </c>
      <c r="R49" s="124">
        <f t="shared" si="17"/>
        <v>0</v>
      </c>
      <c r="S49" s="121">
        <v>0</v>
      </c>
      <c r="T49" s="123">
        <f t="shared" si="56"/>
        <v>0</v>
      </c>
      <c r="U49" s="124"/>
    </row>
    <row r="50" spans="1:28" s="91" customFormat="1" ht="33.75" customHeight="1" x14ac:dyDescent="0.3">
      <c r="A50" s="86"/>
      <c r="B50" s="87" t="s">
        <v>9</v>
      </c>
      <c r="C50" s="88"/>
      <c r="D50" s="88">
        <f>D7+D8+D9+D14+D22+D28+D29+D30+D31+D32+D33+D34+D37+D42+D43+D44+D45+D46+D47+D49+D48+D36</f>
        <v>4907395.4850000003</v>
      </c>
      <c r="E50" s="88">
        <f>E7+E8+E9+E14+E22+E28+E29+E30+E31+E32+E33+E34+E37+E42+E43+E44+E45+E46+E47+E49+E48+E36</f>
        <v>4907395.4850000003</v>
      </c>
      <c r="F50" s="88">
        <f t="shared" si="15"/>
        <v>2144168.0499999998</v>
      </c>
      <c r="G50" s="88">
        <f t="shared" ref="G50:I50" si="57">G7+G8+G9+G14+G22+G28+G29+G30+G31+G32+G33+G34+G37+G42+G43+G44+G45+G46+G47+G49+G48+G36+G35+G21</f>
        <v>409452.82699999999</v>
      </c>
      <c r="H50" s="88">
        <f t="shared" si="57"/>
        <v>431791.35999999999</v>
      </c>
      <c r="I50" s="88">
        <f t="shared" si="57"/>
        <v>401731.77299999987</v>
      </c>
      <c r="J50" s="88">
        <f>J7+J8+J9+J14+J22+J28+J29+J30+J31+J32+J33+J34+J37+J42+J43+J44+J45+J46+J47+J49+J48+J36+J35+J21</f>
        <v>453308.46799999994</v>
      </c>
      <c r="K50" s="88">
        <f>K7+K8+K9+K14+K22+K28+K29+K30+K31+K32+K33+K34+K37+K42+K43+K44+K45+K46+K47+K49+K48+K36+K35+K21</f>
        <v>447883.62200000015</v>
      </c>
      <c r="L50" s="88">
        <f>L7+L8+L9+L14+L22+L28+L29+L30+L31+L32+L33+L34+L37+L42+L43+L44+L45+L46+L47+L49+L48+L36</f>
        <v>2065114.7489999998</v>
      </c>
      <c r="M50" s="89">
        <f t="shared" si="54"/>
        <v>79053.300999999978</v>
      </c>
      <c r="N50" s="90">
        <f>F50/L50*100</f>
        <v>103.82803430357951</v>
      </c>
      <c r="O50" s="88">
        <f>O7+O8+O9+O14+O22+O28+O29+O30+O31+O32+O33+O34+O37+O42+O43+O44+O45+O46+O47+O49+O48+O36</f>
        <v>2044748.1187500001</v>
      </c>
      <c r="P50" s="89">
        <f t="shared" si="55"/>
        <v>99419.931249999674</v>
      </c>
      <c r="Q50" s="90">
        <f t="shared" si="53"/>
        <v>104.86220920505247</v>
      </c>
      <c r="R50" s="90">
        <f t="shared" si="17"/>
        <v>43.692587168771865</v>
      </c>
      <c r="S50" s="88">
        <f>S7+S8+S9+S14+S22+S28+S29+S30+S31+S32+S33+S34+S37+S42+S43+S44+S45+S46+S47+S49+S48+S36+S21</f>
        <v>1695721.3390000004</v>
      </c>
      <c r="T50" s="89">
        <f t="shared" si="56"/>
        <v>448446.71099999943</v>
      </c>
      <c r="U50" s="90">
        <f>F50/S50*100</f>
        <v>126.4457786008907</v>
      </c>
      <c r="V50" s="92">
        <v>1695721.3389999999</v>
      </c>
      <c r="W50" s="92">
        <f>V50-S50</f>
        <v>0</v>
      </c>
      <c r="Z50" s="92" t="e">
        <f>#REF!-#REF!-#REF!</f>
        <v>#REF!</v>
      </c>
      <c r="AB50" s="91">
        <v>294547.38299999997</v>
      </c>
    </row>
    <row r="51" spans="1:28" s="10" customFormat="1" ht="97.5" x14ac:dyDescent="0.25">
      <c r="A51" s="24">
        <v>1</v>
      </c>
      <c r="B51" s="177" t="s">
        <v>166</v>
      </c>
      <c r="C51" s="151" t="s">
        <v>163</v>
      </c>
      <c r="D51" s="130">
        <v>0</v>
      </c>
      <c r="E51" s="130">
        <v>10995.7</v>
      </c>
      <c r="F51" s="121">
        <f t="shared" si="15"/>
        <v>4581.5</v>
      </c>
      <c r="G51" s="120">
        <v>0</v>
      </c>
      <c r="H51" s="120">
        <v>0</v>
      </c>
      <c r="I51" s="120">
        <v>2748.9</v>
      </c>
      <c r="J51" s="120">
        <v>916.3</v>
      </c>
      <c r="K51" s="120">
        <v>916.3</v>
      </c>
      <c r="L51" s="120">
        <v>4581.5</v>
      </c>
      <c r="M51" s="123">
        <f t="shared" ref="M51" si="58">F51-L51</f>
        <v>0</v>
      </c>
      <c r="N51" s="124">
        <f>F51/L51*100</f>
        <v>100</v>
      </c>
      <c r="O51" s="120">
        <f>L51</f>
        <v>4581.5</v>
      </c>
      <c r="P51" s="123">
        <f t="shared" ref="P51" si="59">F51-O51</f>
        <v>0</v>
      </c>
      <c r="Q51" s="124">
        <f>F51/O51*100</f>
        <v>100</v>
      </c>
      <c r="R51" s="124">
        <f t="shared" ref="R51" si="60">F51/E51*100</f>
        <v>41.666287730658347</v>
      </c>
      <c r="S51" s="121">
        <v>0</v>
      </c>
      <c r="T51" s="123">
        <f t="shared" si="56"/>
        <v>4581.5</v>
      </c>
      <c r="U51" s="124"/>
      <c r="V51" s="44"/>
      <c r="W51" s="44"/>
      <c r="X51" s="44"/>
      <c r="Y51" s="46"/>
    </row>
    <row r="52" spans="1:28" s="10" customFormat="1" ht="38.25" customHeight="1" x14ac:dyDescent="0.25">
      <c r="A52" s="24">
        <f>A51+1</f>
        <v>2</v>
      </c>
      <c r="B52" s="60" t="s">
        <v>168</v>
      </c>
      <c r="C52" s="25" t="s">
        <v>57</v>
      </c>
      <c r="D52" s="130">
        <v>0</v>
      </c>
      <c r="E52" s="130">
        <v>743512.7</v>
      </c>
      <c r="F52" s="121">
        <f t="shared" si="15"/>
        <v>306965.80000000005</v>
      </c>
      <c r="G52" s="120">
        <v>58102.400000000001</v>
      </c>
      <c r="H52" s="120">
        <v>58123.4</v>
      </c>
      <c r="I52" s="120">
        <v>58121.9</v>
      </c>
      <c r="J52" s="120">
        <v>58111.7</v>
      </c>
      <c r="K52" s="120">
        <v>74506.399999999994</v>
      </c>
      <c r="L52" s="120">
        <v>306965.8</v>
      </c>
      <c r="M52" s="123">
        <f t="shared" si="54"/>
        <v>0</v>
      </c>
      <c r="N52" s="124">
        <f>F52/L52*100</f>
        <v>100.00000000000003</v>
      </c>
      <c r="O52" s="120">
        <f t="shared" ref="O52:O62" si="61">L52</f>
        <v>306965.8</v>
      </c>
      <c r="P52" s="123">
        <f t="shared" si="55"/>
        <v>0</v>
      </c>
      <c r="Q52" s="124">
        <f>F52/O52*100</f>
        <v>100.00000000000003</v>
      </c>
      <c r="R52" s="124">
        <f t="shared" si="17"/>
        <v>41.285885231012202</v>
      </c>
      <c r="S52" s="121">
        <v>346552.19999999995</v>
      </c>
      <c r="T52" s="123">
        <f t="shared" si="56"/>
        <v>-39586.399999999907</v>
      </c>
      <c r="U52" s="124">
        <f>F52/S52*100</f>
        <v>88.577074391678963</v>
      </c>
      <c r="V52" s="44"/>
      <c r="W52" s="44"/>
      <c r="X52" s="44"/>
      <c r="Y52" s="46"/>
    </row>
    <row r="53" spans="1:28" s="10" customFormat="1" ht="87.75" customHeight="1" x14ac:dyDescent="0.25">
      <c r="A53" s="24">
        <f t="shared" ref="A53:A58" si="62">A52+1</f>
        <v>3</v>
      </c>
      <c r="B53" s="177" t="s">
        <v>169</v>
      </c>
      <c r="C53" s="151" t="s">
        <v>110</v>
      </c>
      <c r="D53" s="130">
        <v>0</v>
      </c>
      <c r="E53" s="130">
        <v>0</v>
      </c>
      <c r="F53" s="121">
        <f t="shared" si="15"/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3">
        <f t="shared" si="54"/>
        <v>0</v>
      </c>
      <c r="N53" s="124"/>
      <c r="O53" s="120">
        <f t="shared" ref="O53:O54" si="63">L53</f>
        <v>0</v>
      </c>
      <c r="P53" s="123">
        <f t="shared" ref="P53:P54" si="64">F53-O53</f>
        <v>0</v>
      </c>
      <c r="Q53" s="124"/>
      <c r="R53" s="124"/>
      <c r="S53" s="121">
        <v>12083.5</v>
      </c>
      <c r="T53" s="123">
        <f t="shared" ref="T53:T54" si="65">F53-S53</f>
        <v>-12083.5</v>
      </c>
      <c r="U53" s="124"/>
      <c r="V53" s="44"/>
      <c r="W53" s="44"/>
      <c r="X53" s="44"/>
      <c r="Y53" s="46"/>
    </row>
    <row r="54" spans="1:28" s="10" customFormat="1" ht="23.25" x14ac:dyDescent="0.25">
      <c r="A54" s="24">
        <f t="shared" si="62"/>
        <v>4</v>
      </c>
      <c r="B54" s="177" t="s">
        <v>189</v>
      </c>
      <c r="C54" s="151" t="s">
        <v>188</v>
      </c>
      <c r="D54" s="130">
        <v>0</v>
      </c>
      <c r="E54" s="130">
        <v>3201.0839999999998</v>
      </c>
      <c r="F54" s="121">
        <f t="shared" si="15"/>
        <v>0</v>
      </c>
      <c r="G54" s="120">
        <v>0</v>
      </c>
      <c r="H54" s="120">
        <v>0</v>
      </c>
      <c r="I54" s="120">
        <v>0</v>
      </c>
      <c r="J54" s="120">
        <v>0</v>
      </c>
      <c r="K54" s="120">
        <v>0</v>
      </c>
      <c r="L54" s="120">
        <v>0</v>
      </c>
      <c r="M54" s="123">
        <f t="shared" si="54"/>
        <v>0</v>
      </c>
      <c r="N54" s="124"/>
      <c r="O54" s="120">
        <f t="shared" si="63"/>
        <v>0</v>
      </c>
      <c r="P54" s="123">
        <f t="shared" si="64"/>
        <v>0</v>
      </c>
      <c r="Q54" s="124"/>
      <c r="R54" s="124"/>
      <c r="S54" s="121"/>
      <c r="T54" s="123">
        <f t="shared" si="65"/>
        <v>0</v>
      </c>
      <c r="U54" s="124"/>
      <c r="V54" s="44"/>
      <c r="W54" s="44"/>
      <c r="X54" s="44"/>
      <c r="Y54" s="46"/>
    </row>
    <row r="55" spans="1:28" s="10" customFormat="1" ht="48.75" customHeight="1" x14ac:dyDescent="0.25">
      <c r="A55" s="24">
        <f t="shared" si="62"/>
        <v>5</v>
      </c>
      <c r="B55" s="177" t="s">
        <v>170</v>
      </c>
      <c r="C55" s="151" t="s">
        <v>119</v>
      </c>
      <c r="D55" s="130">
        <v>0</v>
      </c>
      <c r="E55" s="130">
        <v>17419.900000000001</v>
      </c>
      <c r="F55" s="121">
        <f t="shared" si="15"/>
        <v>7223.3380000000006</v>
      </c>
      <c r="G55" s="120">
        <v>1367.232</v>
      </c>
      <c r="H55" s="120">
        <v>1367.7239999999999</v>
      </c>
      <c r="I55" s="120">
        <v>1367.6890000000001</v>
      </c>
      <c r="J55" s="120">
        <v>1367.451</v>
      </c>
      <c r="K55" s="120">
        <v>1753.242</v>
      </c>
      <c r="L55" s="122">
        <v>7223.3379999999997</v>
      </c>
      <c r="M55" s="123">
        <f t="shared" si="54"/>
        <v>0</v>
      </c>
      <c r="N55" s="124">
        <f>F55/L55*100</f>
        <v>100.00000000000003</v>
      </c>
      <c r="O55" s="120">
        <f t="shared" si="61"/>
        <v>7223.3379999999997</v>
      </c>
      <c r="P55" s="123">
        <f t="shared" si="55"/>
        <v>0</v>
      </c>
      <c r="Q55" s="124">
        <f>F55/O55*100</f>
        <v>100.00000000000003</v>
      </c>
      <c r="R55" s="124">
        <f t="shared" si="17"/>
        <v>41.46601300811141</v>
      </c>
      <c r="S55" s="121">
        <v>6789.7260000000006</v>
      </c>
      <c r="T55" s="123">
        <f t="shared" si="56"/>
        <v>433.61200000000008</v>
      </c>
      <c r="U55" s="124">
        <f>F55/S55*100</f>
        <v>106.38629600075174</v>
      </c>
    </row>
    <row r="56" spans="1:28" s="10" customFormat="1" ht="68.25" customHeight="1" x14ac:dyDescent="0.25">
      <c r="A56" s="24">
        <f t="shared" si="62"/>
        <v>6</v>
      </c>
      <c r="B56" s="177" t="s">
        <v>171</v>
      </c>
      <c r="C56" s="151">
        <v>41051200</v>
      </c>
      <c r="D56" s="130">
        <v>0</v>
      </c>
      <c r="E56" s="130">
        <v>2613.9</v>
      </c>
      <c r="F56" s="121">
        <f t="shared" si="15"/>
        <v>1089.0900000000001</v>
      </c>
      <c r="G56" s="120">
        <v>217.81800000000001</v>
      </c>
      <c r="H56" s="120">
        <v>217.81800000000001</v>
      </c>
      <c r="I56" s="120">
        <v>217.81800000000001</v>
      </c>
      <c r="J56" s="120">
        <v>217.81800000000001</v>
      </c>
      <c r="K56" s="120">
        <v>217.81800000000001</v>
      </c>
      <c r="L56" s="122">
        <v>1089.0899999999999</v>
      </c>
      <c r="M56" s="123">
        <f t="shared" si="54"/>
        <v>0</v>
      </c>
      <c r="N56" s="124">
        <f>F56/L56*100</f>
        <v>100.00000000000003</v>
      </c>
      <c r="O56" s="120">
        <f t="shared" si="61"/>
        <v>1089.0899999999999</v>
      </c>
      <c r="P56" s="123">
        <f t="shared" si="55"/>
        <v>0</v>
      </c>
      <c r="Q56" s="124">
        <f>F56/O56*100</f>
        <v>100.00000000000003</v>
      </c>
      <c r="R56" s="124">
        <f t="shared" si="17"/>
        <v>41.665327671295771</v>
      </c>
      <c r="S56" s="121">
        <v>972.60199999999998</v>
      </c>
      <c r="T56" s="123">
        <f t="shared" si="56"/>
        <v>116.48800000000017</v>
      </c>
      <c r="U56" s="124">
        <f>F56/S56*100</f>
        <v>111.97694432049288</v>
      </c>
    </row>
    <row r="57" spans="1:28" s="10" customFormat="1" ht="68.25" customHeight="1" x14ac:dyDescent="0.25">
      <c r="A57" s="24">
        <f t="shared" si="62"/>
        <v>7</v>
      </c>
      <c r="B57" s="177" t="s">
        <v>167</v>
      </c>
      <c r="C57" s="151" t="s">
        <v>164</v>
      </c>
      <c r="D57" s="130">
        <v>0</v>
      </c>
      <c r="E57" s="130">
        <v>2073.1129999999998</v>
      </c>
      <c r="F57" s="121">
        <f t="shared" si="15"/>
        <v>2073.1129999999998</v>
      </c>
      <c r="G57" s="120">
        <v>0</v>
      </c>
      <c r="H57" s="120">
        <v>0</v>
      </c>
      <c r="I57" s="120">
        <v>2073.1129999999998</v>
      </c>
      <c r="J57" s="120">
        <v>0</v>
      </c>
      <c r="K57" s="120">
        <v>0</v>
      </c>
      <c r="L57" s="122">
        <v>2073.1129999999998</v>
      </c>
      <c r="M57" s="123">
        <f t="shared" ref="M57" si="66">F57-L57</f>
        <v>0</v>
      </c>
      <c r="N57" s="124">
        <f>F57/L57*100</f>
        <v>100</v>
      </c>
      <c r="O57" s="120">
        <f t="shared" si="61"/>
        <v>2073.1129999999998</v>
      </c>
      <c r="P57" s="123">
        <f t="shared" ref="P57" si="67">F57-O57</f>
        <v>0</v>
      </c>
      <c r="Q57" s="124">
        <f>F57/O57*100</f>
        <v>100</v>
      </c>
      <c r="R57" s="124">
        <f t="shared" ref="R57" si="68">F57/E57*100</f>
        <v>100</v>
      </c>
      <c r="S57" s="121">
        <v>0</v>
      </c>
      <c r="T57" s="123">
        <f t="shared" si="56"/>
        <v>2073.1129999999998</v>
      </c>
      <c r="U57" s="124"/>
    </row>
    <row r="58" spans="1:28" s="10" customFormat="1" ht="36" customHeight="1" x14ac:dyDescent="0.25">
      <c r="A58" s="24">
        <f t="shared" si="62"/>
        <v>8</v>
      </c>
      <c r="B58" s="178" t="s">
        <v>172</v>
      </c>
      <c r="C58" s="151" t="s">
        <v>111</v>
      </c>
      <c r="D58" s="130">
        <f>SUM(D59:D62)</f>
        <v>4144</v>
      </c>
      <c r="E58" s="130">
        <f>SUM(E59:E62)</f>
        <v>4144</v>
      </c>
      <c r="F58" s="121">
        <f t="shared" si="15"/>
        <v>1568.3240000000001</v>
      </c>
      <c r="G58" s="120">
        <f t="shared" ref="G58:L58" si="69">SUM(G59:G62)</f>
        <v>0</v>
      </c>
      <c r="H58" s="120">
        <f t="shared" si="69"/>
        <v>175.19500000000002</v>
      </c>
      <c r="I58" s="120">
        <f t="shared" si="69"/>
        <v>372.44399999999996</v>
      </c>
      <c r="J58" s="120">
        <f t="shared" si="69"/>
        <v>738.52100000000007</v>
      </c>
      <c r="K58" s="120">
        <f t="shared" si="69"/>
        <v>282.16399999999999</v>
      </c>
      <c r="L58" s="120">
        <f t="shared" si="69"/>
        <v>1697.472</v>
      </c>
      <c r="M58" s="123">
        <f t="shared" si="54"/>
        <v>-129.14799999999991</v>
      </c>
      <c r="N58" s="124">
        <f t="shared" ref="N58:N62" si="70">F58/L58*100</f>
        <v>92.39174490065227</v>
      </c>
      <c r="O58" s="120">
        <f t="shared" si="61"/>
        <v>1697.472</v>
      </c>
      <c r="P58" s="123">
        <f t="shared" si="55"/>
        <v>-129.14799999999991</v>
      </c>
      <c r="Q58" s="124">
        <f t="shared" ref="Q58:Q62" si="71">F58/O58*100</f>
        <v>92.39174490065227</v>
      </c>
      <c r="R58" s="124">
        <f t="shared" si="17"/>
        <v>37.845656370656371</v>
      </c>
      <c r="S58" s="121">
        <f>SUM(S59:S62)</f>
        <v>1482.809</v>
      </c>
      <c r="T58" s="123">
        <f t="shared" si="56"/>
        <v>85.5150000000001</v>
      </c>
      <c r="U58" s="124">
        <f t="shared" ref="U58:U62" si="72">F58/S58*100</f>
        <v>105.76709475057137</v>
      </c>
      <c r="V58" s="121">
        <v>5098.8379999999997</v>
      </c>
      <c r="W58" s="121">
        <f>V58-S58</f>
        <v>3616.0289999999995</v>
      </c>
    </row>
    <row r="59" spans="1:28" s="43" customFormat="1" ht="39" x14ac:dyDescent="0.25">
      <c r="A59" s="42" t="s">
        <v>190</v>
      </c>
      <c r="B59" s="179" t="s">
        <v>173</v>
      </c>
      <c r="C59" s="107"/>
      <c r="D59" s="131">
        <v>105</v>
      </c>
      <c r="E59" s="131">
        <v>105</v>
      </c>
      <c r="F59" s="126">
        <f t="shared" si="15"/>
        <v>16.475999999999999</v>
      </c>
      <c r="G59" s="125">
        <v>0</v>
      </c>
      <c r="H59" s="125">
        <v>6.05</v>
      </c>
      <c r="I59" s="125">
        <v>0</v>
      </c>
      <c r="J59" s="125">
        <v>6.9720000000000004</v>
      </c>
      <c r="K59" s="125">
        <v>3.4540000000000002</v>
      </c>
      <c r="L59" s="127">
        <v>35.56</v>
      </c>
      <c r="M59" s="128">
        <f t="shared" si="54"/>
        <v>-19.084000000000003</v>
      </c>
      <c r="N59" s="129">
        <f t="shared" si="70"/>
        <v>46.33295838020247</v>
      </c>
      <c r="O59" s="125">
        <f t="shared" si="61"/>
        <v>35.56</v>
      </c>
      <c r="P59" s="128">
        <f t="shared" si="55"/>
        <v>-19.084000000000003</v>
      </c>
      <c r="Q59" s="129">
        <f t="shared" si="71"/>
        <v>46.33295838020247</v>
      </c>
      <c r="R59" s="129">
        <f t="shared" si="17"/>
        <v>15.69142857142857</v>
      </c>
      <c r="S59" s="126">
        <v>31.788</v>
      </c>
      <c r="T59" s="128">
        <f t="shared" si="56"/>
        <v>-15.312000000000001</v>
      </c>
      <c r="U59" s="129">
        <f t="shared" si="72"/>
        <v>51.830879577198942</v>
      </c>
    </row>
    <row r="60" spans="1:28" s="43" customFormat="1" ht="39" x14ac:dyDescent="0.25">
      <c r="A60" s="42" t="s">
        <v>191</v>
      </c>
      <c r="B60" s="179" t="s">
        <v>174</v>
      </c>
      <c r="C60" s="107"/>
      <c r="D60" s="131">
        <v>1246.7</v>
      </c>
      <c r="E60" s="131">
        <v>1246.7</v>
      </c>
      <c r="F60" s="126">
        <f t="shared" si="15"/>
        <v>567.77599999999995</v>
      </c>
      <c r="G60" s="125">
        <v>0</v>
      </c>
      <c r="H60" s="125">
        <v>169.14500000000001</v>
      </c>
      <c r="I60" s="125">
        <v>226.30799999999999</v>
      </c>
      <c r="J60" s="125">
        <v>79.358000000000004</v>
      </c>
      <c r="K60" s="125">
        <v>92.965000000000003</v>
      </c>
      <c r="L60" s="127">
        <v>567.77599999999995</v>
      </c>
      <c r="M60" s="128">
        <f t="shared" si="54"/>
        <v>0</v>
      </c>
      <c r="N60" s="129">
        <f t="shared" si="70"/>
        <v>100</v>
      </c>
      <c r="O60" s="125">
        <f t="shared" si="61"/>
        <v>567.77599999999995</v>
      </c>
      <c r="P60" s="128">
        <f t="shared" si="55"/>
        <v>0</v>
      </c>
      <c r="Q60" s="129">
        <f t="shared" si="71"/>
        <v>100</v>
      </c>
      <c r="R60" s="129">
        <f t="shared" si="17"/>
        <v>45.542311702895638</v>
      </c>
      <c r="S60" s="126">
        <v>381.92399999999998</v>
      </c>
      <c r="T60" s="128">
        <f t="shared" si="56"/>
        <v>185.85199999999998</v>
      </c>
      <c r="U60" s="129">
        <f t="shared" si="72"/>
        <v>148.66203747342405</v>
      </c>
    </row>
    <row r="61" spans="1:28" s="43" customFormat="1" ht="78" x14ac:dyDescent="0.25">
      <c r="A61" s="42" t="s">
        <v>192</v>
      </c>
      <c r="B61" s="179" t="s">
        <v>175</v>
      </c>
      <c r="C61" s="107"/>
      <c r="D61" s="131">
        <v>292.3</v>
      </c>
      <c r="E61" s="131">
        <v>292.3</v>
      </c>
      <c r="F61" s="126">
        <f t="shared" si="15"/>
        <v>146.136</v>
      </c>
      <c r="G61" s="125">
        <v>0</v>
      </c>
      <c r="H61" s="125">
        <v>0</v>
      </c>
      <c r="I61" s="125">
        <v>146.136</v>
      </c>
      <c r="J61" s="125">
        <v>0</v>
      </c>
      <c r="K61" s="125">
        <v>0</v>
      </c>
      <c r="L61" s="127">
        <v>146.136</v>
      </c>
      <c r="M61" s="128">
        <f t="shared" si="54"/>
        <v>0</v>
      </c>
      <c r="N61" s="129">
        <f t="shared" si="70"/>
        <v>100</v>
      </c>
      <c r="O61" s="125">
        <f t="shared" si="61"/>
        <v>146.136</v>
      </c>
      <c r="P61" s="128">
        <f t="shared" si="55"/>
        <v>0</v>
      </c>
      <c r="Q61" s="129">
        <f t="shared" si="71"/>
        <v>100</v>
      </c>
      <c r="R61" s="129">
        <f t="shared" si="17"/>
        <v>49.995210400273685</v>
      </c>
      <c r="S61" s="126">
        <v>146.136</v>
      </c>
      <c r="T61" s="128">
        <f t="shared" si="56"/>
        <v>0</v>
      </c>
      <c r="U61" s="129">
        <f t="shared" si="72"/>
        <v>100</v>
      </c>
    </row>
    <row r="62" spans="1:28" s="43" customFormat="1" ht="58.5" x14ac:dyDescent="0.25">
      <c r="A62" s="42" t="s">
        <v>193</v>
      </c>
      <c r="B62" s="179" t="s">
        <v>176</v>
      </c>
      <c r="C62" s="107"/>
      <c r="D62" s="131">
        <v>2500</v>
      </c>
      <c r="E62" s="131">
        <v>2500</v>
      </c>
      <c r="F62" s="126">
        <f t="shared" si="15"/>
        <v>837.93600000000004</v>
      </c>
      <c r="G62" s="125">
        <v>0</v>
      </c>
      <c r="H62" s="125">
        <v>0</v>
      </c>
      <c r="I62" s="125">
        <v>0</v>
      </c>
      <c r="J62" s="125">
        <v>652.19100000000003</v>
      </c>
      <c r="K62" s="125">
        <v>185.745</v>
      </c>
      <c r="L62" s="127">
        <v>948</v>
      </c>
      <c r="M62" s="128">
        <f t="shared" si="54"/>
        <v>-110.06399999999996</v>
      </c>
      <c r="N62" s="129">
        <f t="shared" si="70"/>
        <v>88.389873417721518</v>
      </c>
      <c r="O62" s="125">
        <f t="shared" si="61"/>
        <v>948</v>
      </c>
      <c r="P62" s="128">
        <f t="shared" si="55"/>
        <v>-110.06399999999996</v>
      </c>
      <c r="Q62" s="129">
        <f t="shared" si="71"/>
        <v>88.389873417721518</v>
      </c>
      <c r="R62" s="129">
        <f t="shared" si="17"/>
        <v>33.517440000000001</v>
      </c>
      <c r="S62" s="126">
        <v>922.96100000000001</v>
      </c>
      <c r="T62" s="128">
        <f t="shared" si="56"/>
        <v>-85.024999999999977</v>
      </c>
      <c r="U62" s="129">
        <f t="shared" si="72"/>
        <v>90.78780143473017</v>
      </c>
    </row>
    <row r="63" spans="1:28" s="10" customFormat="1" ht="23.25" x14ac:dyDescent="0.25">
      <c r="A63" s="24"/>
      <c r="B63" s="152"/>
      <c r="C63" s="25"/>
      <c r="D63" s="130"/>
      <c r="E63" s="130"/>
      <c r="F63" s="121"/>
      <c r="G63" s="120"/>
      <c r="H63" s="120"/>
      <c r="I63" s="120"/>
      <c r="J63" s="120"/>
      <c r="K63" s="120"/>
      <c r="L63" s="130"/>
      <c r="M63" s="123"/>
      <c r="N63" s="124"/>
      <c r="O63" s="130"/>
      <c r="P63" s="123"/>
      <c r="Q63" s="124"/>
      <c r="R63" s="124"/>
      <c r="S63" s="121"/>
      <c r="T63" s="128"/>
      <c r="U63" s="124"/>
    </row>
    <row r="64" spans="1:28" s="50" customFormat="1" ht="28.5" customHeight="1" x14ac:dyDescent="0.3">
      <c r="A64" s="47"/>
      <c r="B64" s="51" t="s">
        <v>31</v>
      </c>
      <c r="C64" s="48"/>
      <c r="D64" s="49">
        <f>D68+D67+D66</f>
        <v>4144</v>
      </c>
      <c r="E64" s="49">
        <f>E68+E67+E66</f>
        <v>783960.397</v>
      </c>
      <c r="F64" s="49">
        <f t="shared" si="15"/>
        <v>323501.16500000004</v>
      </c>
      <c r="G64" s="49">
        <f t="shared" ref="G64:K64" si="73">G68+G67+G66</f>
        <v>59687.450000000004</v>
      </c>
      <c r="H64" s="49">
        <f t="shared" si="73"/>
        <v>59884.137000000002</v>
      </c>
      <c r="I64" s="49">
        <f t="shared" ref="I64:J64" si="74">I68+I67+I66</f>
        <v>64901.864000000001</v>
      </c>
      <c r="J64" s="49">
        <f t="shared" si="74"/>
        <v>61351.79</v>
      </c>
      <c r="K64" s="49">
        <f t="shared" si="73"/>
        <v>77675.923999999999</v>
      </c>
      <c r="L64" s="49">
        <f>L68+L67+L66</f>
        <v>323630.31299999997</v>
      </c>
      <c r="M64" s="89">
        <f>F64-L64</f>
        <v>-129.14799999992829</v>
      </c>
      <c r="N64" s="90">
        <f>F64/L64*100</f>
        <v>99.960093973026588</v>
      </c>
      <c r="O64" s="49">
        <f>O68+O67+O66</f>
        <v>323630.31299999997</v>
      </c>
      <c r="P64" s="89">
        <f>F64-O64</f>
        <v>-129.14799999992829</v>
      </c>
      <c r="Q64" s="90">
        <f>F64/O64*100</f>
        <v>99.960093973026588</v>
      </c>
      <c r="R64" s="90">
        <f t="shared" si="17"/>
        <v>41.264988159854717</v>
      </c>
      <c r="S64" s="49">
        <f>S68+S67</f>
        <v>367880.83699999994</v>
      </c>
      <c r="T64" s="89">
        <f>F64-S64</f>
        <v>-44379.671999999904</v>
      </c>
      <c r="U64" s="90">
        <f>F64/S64*100</f>
        <v>87.936400177321573</v>
      </c>
    </row>
    <row r="65" spans="1:26" s="13" customFormat="1" ht="23.25" x14ac:dyDescent="0.25">
      <c r="A65" s="12"/>
      <c r="B65" s="174" t="s">
        <v>97</v>
      </c>
      <c r="C65" s="11"/>
      <c r="D65" s="132"/>
      <c r="E65" s="132"/>
      <c r="F65" s="133"/>
      <c r="G65" s="132"/>
      <c r="H65" s="132"/>
      <c r="I65" s="132"/>
      <c r="J65" s="132"/>
      <c r="K65" s="132"/>
      <c r="L65" s="132"/>
      <c r="M65" s="123"/>
      <c r="N65" s="124"/>
      <c r="O65" s="132"/>
      <c r="P65" s="93"/>
      <c r="Q65" s="94"/>
      <c r="R65" s="94"/>
      <c r="S65" s="133"/>
      <c r="T65" s="93"/>
      <c r="U65" s="94"/>
    </row>
    <row r="66" spans="1:26" s="13" customFormat="1" ht="27.75" customHeight="1" x14ac:dyDescent="0.25">
      <c r="A66" s="12"/>
      <c r="B66" s="167" t="s">
        <v>165</v>
      </c>
      <c r="C66" s="26"/>
      <c r="D66" s="56">
        <f>D51</f>
        <v>0</v>
      </c>
      <c r="E66" s="56">
        <f>E51</f>
        <v>10995.7</v>
      </c>
      <c r="F66" s="49">
        <f>SUM(G66:K66)</f>
        <v>4581.5</v>
      </c>
      <c r="G66" s="56">
        <f>G51</f>
        <v>0</v>
      </c>
      <c r="H66" s="56">
        <f t="shared" ref="H66:L66" si="75">H51</f>
        <v>0</v>
      </c>
      <c r="I66" s="56">
        <f t="shared" ref="I66:J66" si="76">I51</f>
        <v>2748.9</v>
      </c>
      <c r="J66" s="56">
        <f t="shared" si="76"/>
        <v>916.3</v>
      </c>
      <c r="K66" s="56">
        <f t="shared" si="75"/>
        <v>916.3</v>
      </c>
      <c r="L66" s="56">
        <f t="shared" si="75"/>
        <v>4581.5</v>
      </c>
      <c r="M66" s="93">
        <f t="shared" ref="M66:M67" si="77">F66-L66</f>
        <v>0</v>
      </c>
      <c r="N66" s="94">
        <f t="shared" ref="N66" si="78">F66/L66*100</f>
        <v>100</v>
      </c>
      <c r="O66" s="56">
        <f t="shared" ref="O66" si="79">O51</f>
        <v>4581.5</v>
      </c>
      <c r="P66" s="93">
        <f t="shared" ref="P66:P67" si="80">F66-O66</f>
        <v>0</v>
      </c>
      <c r="Q66" s="94">
        <f t="shared" ref="Q66" si="81">F66/O66*100</f>
        <v>100</v>
      </c>
      <c r="R66" s="94">
        <f t="shared" ref="R66" si="82">F66/E66*100</f>
        <v>41.666287730658347</v>
      </c>
      <c r="S66" s="49">
        <v>0</v>
      </c>
      <c r="T66" s="93">
        <f>F66-S66</f>
        <v>4581.5</v>
      </c>
      <c r="U66" s="94"/>
    </row>
    <row r="67" spans="1:26" s="13" customFormat="1" ht="27.75" customHeight="1" x14ac:dyDescent="0.25">
      <c r="A67" s="12"/>
      <c r="B67" s="167" t="s">
        <v>112</v>
      </c>
      <c r="C67" s="26"/>
      <c r="D67" s="56">
        <f>D53</f>
        <v>0</v>
      </c>
      <c r="E67" s="56">
        <f>E53+E54</f>
        <v>3201.0839999999998</v>
      </c>
      <c r="F67" s="49">
        <f>SUM(G67:K67)</f>
        <v>0</v>
      </c>
      <c r="G67" s="56">
        <f t="shared" ref="G67:L67" si="83">G53+G54</f>
        <v>0</v>
      </c>
      <c r="H67" s="56">
        <f t="shared" si="83"/>
        <v>0</v>
      </c>
      <c r="I67" s="56">
        <f t="shared" si="83"/>
        <v>0</v>
      </c>
      <c r="J67" s="56">
        <f t="shared" si="83"/>
        <v>0</v>
      </c>
      <c r="K67" s="56">
        <f t="shared" si="83"/>
        <v>0</v>
      </c>
      <c r="L67" s="56">
        <f t="shared" si="83"/>
        <v>0</v>
      </c>
      <c r="M67" s="93">
        <f t="shared" si="77"/>
        <v>0</v>
      </c>
      <c r="N67" s="94"/>
      <c r="O67" s="56">
        <f>O53+O54</f>
        <v>0</v>
      </c>
      <c r="P67" s="93">
        <f t="shared" si="80"/>
        <v>0</v>
      </c>
      <c r="Q67" s="94"/>
      <c r="R67" s="94"/>
      <c r="S67" s="49">
        <f>S53</f>
        <v>12083.5</v>
      </c>
      <c r="T67" s="93">
        <f>F67-S67</f>
        <v>-12083.5</v>
      </c>
      <c r="U67" s="94"/>
    </row>
    <row r="68" spans="1:26" s="13" customFormat="1" ht="27.75" customHeight="1" x14ac:dyDescent="0.25">
      <c r="A68" s="12"/>
      <c r="B68" s="167" t="s">
        <v>72</v>
      </c>
      <c r="C68" s="26"/>
      <c r="D68" s="56">
        <f>D69+D70</f>
        <v>4144</v>
      </c>
      <c r="E68" s="56">
        <f>E69+E70</f>
        <v>769763.61300000001</v>
      </c>
      <c r="F68" s="49">
        <f t="shared" si="15"/>
        <v>318919.66499999998</v>
      </c>
      <c r="G68" s="56">
        <f>G69+G70</f>
        <v>59687.450000000004</v>
      </c>
      <c r="H68" s="56">
        <f t="shared" ref="H68:L68" si="84">H69+H70</f>
        <v>59884.137000000002</v>
      </c>
      <c r="I68" s="56">
        <f t="shared" ref="I68:J68" si="85">I69+I70</f>
        <v>62152.964</v>
      </c>
      <c r="J68" s="56">
        <f t="shared" si="85"/>
        <v>60435.49</v>
      </c>
      <c r="K68" s="56">
        <f t="shared" si="84"/>
        <v>76759.623999999996</v>
      </c>
      <c r="L68" s="56">
        <f t="shared" si="84"/>
        <v>319048.81299999997</v>
      </c>
      <c r="M68" s="93">
        <f>F68-L68</f>
        <v>-129.1479999999865</v>
      </c>
      <c r="N68" s="94">
        <f>F68/L68*100</f>
        <v>99.959520927601758</v>
      </c>
      <c r="O68" s="56">
        <f t="shared" ref="O68" si="86">O69+O70</f>
        <v>319048.81299999997</v>
      </c>
      <c r="P68" s="93">
        <f>F68-O68</f>
        <v>-129.1479999999865</v>
      </c>
      <c r="Q68" s="94">
        <f>F68/O68*100</f>
        <v>99.959520927601758</v>
      </c>
      <c r="R68" s="94">
        <f t="shared" si="17"/>
        <v>41.430857423498395</v>
      </c>
      <c r="S68" s="49">
        <f>S69+S70</f>
        <v>355797.33699999994</v>
      </c>
      <c r="T68" s="93">
        <f>F68-S68</f>
        <v>-36877.671999999962</v>
      </c>
      <c r="U68" s="94">
        <f>F68/S68*100</f>
        <v>89.635202918902124</v>
      </c>
    </row>
    <row r="69" spans="1:26" s="8" customFormat="1" ht="27.75" customHeight="1" x14ac:dyDescent="0.25">
      <c r="A69" s="14"/>
      <c r="B69" s="17" t="s">
        <v>101</v>
      </c>
      <c r="C69" s="17"/>
      <c r="D69" s="131">
        <f>D52</f>
        <v>0</v>
      </c>
      <c r="E69" s="131">
        <f>E52</f>
        <v>743512.7</v>
      </c>
      <c r="F69" s="134">
        <f t="shared" si="15"/>
        <v>306965.80000000005</v>
      </c>
      <c r="G69" s="131">
        <f>G52</f>
        <v>58102.400000000001</v>
      </c>
      <c r="H69" s="131">
        <f t="shared" ref="H69:L69" si="87">H52</f>
        <v>58123.4</v>
      </c>
      <c r="I69" s="131">
        <f t="shared" ref="I69:J69" si="88">I52</f>
        <v>58121.9</v>
      </c>
      <c r="J69" s="131">
        <f t="shared" si="88"/>
        <v>58111.7</v>
      </c>
      <c r="K69" s="131">
        <f t="shared" si="87"/>
        <v>74506.399999999994</v>
      </c>
      <c r="L69" s="131">
        <f t="shared" si="87"/>
        <v>306965.8</v>
      </c>
      <c r="M69" s="128">
        <f>F69-L69</f>
        <v>0</v>
      </c>
      <c r="N69" s="129">
        <f>F69/L69*100</f>
        <v>100.00000000000003</v>
      </c>
      <c r="O69" s="131">
        <f t="shared" ref="O69" si="89">O52</f>
        <v>306965.8</v>
      </c>
      <c r="P69" s="128">
        <f>F69-O69</f>
        <v>0</v>
      </c>
      <c r="Q69" s="129">
        <f>F69/O69*100</f>
        <v>100.00000000000003</v>
      </c>
      <c r="R69" s="129">
        <f t="shared" si="17"/>
        <v>41.285885231012202</v>
      </c>
      <c r="S69" s="134">
        <f>S52</f>
        <v>346552.19999999995</v>
      </c>
      <c r="T69" s="128">
        <f>F69-S69</f>
        <v>-39586.399999999907</v>
      </c>
      <c r="U69" s="129">
        <f>F69/S69*100</f>
        <v>88.577074391678963</v>
      </c>
    </row>
    <row r="70" spans="1:26" s="8" customFormat="1" ht="27.75" customHeight="1" x14ac:dyDescent="0.25">
      <c r="A70" s="14"/>
      <c r="B70" s="175" t="s">
        <v>100</v>
      </c>
      <c r="C70" s="17"/>
      <c r="D70" s="131">
        <f>D55+D58+D56</f>
        <v>4144</v>
      </c>
      <c r="E70" s="131">
        <f>E55+E58+E56+E57</f>
        <v>26250.913000000004</v>
      </c>
      <c r="F70" s="134">
        <f t="shared" si="15"/>
        <v>11953.865</v>
      </c>
      <c r="G70" s="131">
        <f>G55+G58+G56+G57</f>
        <v>1585.05</v>
      </c>
      <c r="H70" s="131">
        <f t="shared" ref="H70:L70" si="90">H55+H58+H56+H57</f>
        <v>1760.7369999999999</v>
      </c>
      <c r="I70" s="131">
        <f t="shared" ref="I70:J70" si="91">I55+I58+I56+I57</f>
        <v>4031.0639999999999</v>
      </c>
      <c r="J70" s="131">
        <f t="shared" si="91"/>
        <v>2323.7900000000004</v>
      </c>
      <c r="K70" s="131">
        <f t="shared" si="90"/>
        <v>2253.2240000000002</v>
      </c>
      <c r="L70" s="131">
        <f t="shared" si="90"/>
        <v>12083.012999999999</v>
      </c>
      <c r="M70" s="128">
        <f>F70-L70</f>
        <v>-129.14799999999923</v>
      </c>
      <c r="N70" s="129">
        <f>F70/L70*100</f>
        <v>98.931160630216979</v>
      </c>
      <c r="O70" s="131">
        <f t="shared" ref="O70" si="92">O55+O58+O56+O57</f>
        <v>12083.012999999999</v>
      </c>
      <c r="P70" s="128">
        <f>F70-O70</f>
        <v>-129.14799999999923</v>
      </c>
      <c r="Q70" s="129">
        <f>F70/O70*100</f>
        <v>98.931160630216979</v>
      </c>
      <c r="R70" s="129">
        <f t="shared" si="17"/>
        <v>45.536949514860673</v>
      </c>
      <c r="S70" s="134">
        <f>S55+S58+S56</f>
        <v>9245.1370000000006</v>
      </c>
      <c r="T70" s="128">
        <f>F70-S70</f>
        <v>2708.7279999999992</v>
      </c>
      <c r="U70" s="129">
        <f>F70/S70*100</f>
        <v>129.29894927462945</v>
      </c>
    </row>
    <row r="71" spans="1:26" s="8" customFormat="1" ht="23.25" x14ac:dyDescent="0.25">
      <c r="A71" s="14"/>
      <c r="B71" s="45"/>
      <c r="C71" s="17"/>
      <c r="D71" s="131"/>
      <c r="E71" s="131"/>
      <c r="F71" s="134"/>
      <c r="G71" s="131"/>
      <c r="H71" s="131"/>
      <c r="I71" s="131"/>
      <c r="J71" s="131"/>
      <c r="K71" s="131"/>
      <c r="L71" s="131"/>
      <c r="M71" s="128"/>
      <c r="N71" s="129"/>
      <c r="O71" s="131"/>
      <c r="P71" s="128"/>
      <c r="Q71" s="129"/>
      <c r="R71" s="129"/>
      <c r="S71" s="134"/>
      <c r="T71" s="128"/>
      <c r="U71" s="129"/>
    </row>
    <row r="72" spans="1:26" s="164" customFormat="1" ht="33" customHeight="1" x14ac:dyDescent="0.3">
      <c r="A72" s="157"/>
      <c r="B72" s="158" t="s">
        <v>30</v>
      </c>
      <c r="C72" s="159"/>
      <c r="D72" s="160">
        <f>D64+D50</f>
        <v>4911539.4850000003</v>
      </c>
      <c r="E72" s="160">
        <f>E64+E50</f>
        <v>5691355.8820000002</v>
      </c>
      <c r="F72" s="160">
        <f t="shared" si="15"/>
        <v>2467669.2149999999</v>
      </c>
      <c r="G72" s="160">
        <f t="shared" ref="G72:L72" si="93">G64+G50</f>
        <v>469140.277</v>
      </c>
      <c r="H72" s="160">
        <f t="shared" si="93"/>
        <v>491675.49699999997</v>
      </c>
      <c r="I72" s="160">
        <f t="shared" si="93"/>
        <v>466633.63699999987</v>
      </c>
      <c r="J72" s="160">
        <f t="shared" si="93"/>
        <v>514660.25799999991</v>
      </c>
      <c r="K72" s="160">
        <f t="shared" si="93"/>
        <v>525559.54600000009</v>
      </c>
      <c r="L72" s="160">
        <f t="shared" si="93"/>
        <v>2388745.0619999999</v>
      </c>
      <c r="M72" s="161">
        <f>F72-L72</f>
        <v>78924.152999999933</v>
      </c>
      <c r="N72" s="162">
        <f>F72/L72*100</f>
        <v>103.30400067615085</v>
      </c>
      <c r="O72" s="160">
        <f>O64+O50</f>
        <v>2368378.43175</v>
      </c>
      <c r="P72" s="161">
        <f>F72-O72</f>
        <v>99290.783249999862</v>
      </c>
      <c r="Q72" s="162">
        <f>F72/O72*100</f>
        <v>104.19235295841777</v>
      </c>
      <c r="R72" s="162">
        <f t="shared" si="17"/>
        <v>43.358195589287867</v>
      </c>
      <c r="S72" s="160">
        <f>S64+S50</f>
        <v>2063602.1760000004</v>
      </c>
      <c r="T72" s="161">
        <f>F72-S72</f>
        <v>404067.03899999941</v>
      </c>
      <c r="U72" s="162">
        <f>F72/S72*100</f>
        <v>119.58066548384951</v>
      </c>
      <c r="V72" s="160">
        <v>2063602.176</v>
      </c>
      <c r="W72" s="163">
        <f>V72-S72</f>
        <v>0</v>
      </c>
      <c r="Z72" s="163">
        <f>2708373.649-L72</f>
        <v>319628.58700000029</v>
      </c>
    </row>
    <row r="73" spans="1:26" s="10" customFormat="1" ht="20.25" customHeight="1" x14ac:dyDescent="0.25">
      <c r="A73" s="191" t="s">
        <v>10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</row>
    <row r="74" spans="1:26" s="61" customFormat="1" ht="34.5" customHeight="1" x14ac:dyDescent="0.3">
      <c r="A74" s="24">
        <v>1</v>
      </c>
      <c r="B74" s="60" t="s">
        <v>13</v>
      </c>
      <c r="C74" s="25" t="s">
        <v>22</v>
      </c>
      <c r="D74" s="130">
        <f>D75+D76</f>
        <v>74276.903999999995</v>
      </c>
      <c r="E74" s="130">
        <f t="shared" ref="E74" si="94">D74</f>
        <v>74276.903999999995</v>
      </c>
      <c r="F74" s="121">
        <f t="shared" ref="F74:F96" si="95">SUM(G74:K74)</f>
        <v>73160.986000000004</v>
      </c>
      <c r="G74" s="120">
        <f t="shared" ref="G74:L74" si="96">G75+G76</f>
        <v>12864.64</v>
      </c>
      <c r="H74" s="120">
        <f t="shared" ref="H74:J74" si="97">H75+H76</f>
        <v>12004.367</v>
      </c>
      <c r="I74" s="120">
        <f t="shared" si="97"/>
        <v>21577.853000000003</v>
      </c>
      <c r="J74" s="120">
        <f t="shared" si="97"/>
        <v>12320.983</v>
      </c>
      <c r="K74" s="120">
        <f t="shared" si="96"/>
        <v>14393.143</v>
      </c>
      <c r="L74" s="122">
        <f t="shared" si="96"/>
        <v>30948.71</v>
      </c>
      <c r="M74" s="123">
        <f t="shared" ref="M74:M88" si="98">F74-L74</f>
        <v>42212.276000000005</v>
      </c>
      <c r="N74" s="124">
        <f>F74/L74*100</f>
        <v>236.3942988253792</v>
      </c>
      <c r="O74" s="123">
        <f t="shared" ref="O74" si="99">O75+O76</f>
        <v>30948.709999999995</v>
      </c>
      <c r="P74" s="123">
        <f t="shared" ref="P74:P88" si="100">F74-O74</f>
        <v>42212.276000000013</v>
      </c>
      <c r="Q74" s="124">
        <f>F74/O74*100</f>
        <v>236.3942988253792</v>
      </c>
      <c r="R74" s="124">
        <f t="shared" ref="R74:R96" si="101">F74/E74*100</f>
        <v>98.497624510574653</v>
      </c>
      <c r="S74" s="121">
        <f t="shared" ref="S74" si="102">S75+S76</f>
        <v>38901.534</v>
      </c>
      <c r="T74" s="123">
        <f t="shared" ref="T74:T88" si="103">F74-S74</f>
        <v>34259.452000000005</v>
      </c>
      <c r="U74" s="124">
        <f>F74/S74*100</f>
        <v>188.06709781675963</v>
      </c>
    </row>
    <row r="75" spans="1:26" s="64" customFormat="1" ht="48.75" customHeight="1" x14ac:dyDescent="0.3">
      <c r="A75" s="42" t="s">
        <v>117</v>
      </c>
      <c r="B75" s="106" t="s">
        <v>113</v>
      </c>
      <c r="C75" s="17" t="s">
        <v>114</v>
      </c>
      <c r="D75" s="131">
        <v>74276.903999999995</v>
      </c>
      <c r="E75" s="131">
        <v>74276.903999999995</v>
      </c>
      <c r="F75" s="126">
        <f t="shared" si="95"/>
        <v>35397.801999999996</v>
      </c>
      <c r="G75" s="125">
        <v>9648.0720000000001</v>
      </c>
      <c r="H75" s="125">
        <v>5486.2629999999999</v>
      </c>
      <c r="I75" s="125">
        <v>6175.7780000000002</v>
      </c>
      <c r="J75" s="125">
        <v>6187.8670000000002</v>
      </c>
      <c r="K75" s="125">
        <v>7899.8220000000001</v>
      </c>
      <c r="L75" s="127">
        <v>30948.71</v>
      </c>
      <c r="M75" s="128">
        <f t="shared" si="98"/>
        <v>4449.0919999999969</v>
      </c>
      <c r="N75" s="129">
        <f>F75/L75*100</f>
        <v>114.37569449582874</v>
      </c>
      <c r="O75" s="128">
        <f>E75/12*5</f>
        <v>30948.709999999995</v>
      </c>
      <c r="P75" s="128">
        <f t="shared" si="100"/>
        <v>4449.0920000000006</v>
      </c>
      <c r="Q75" s="129">
        <f>F75/O75*100</f>
        <v>114.37569449582874</v>
      </c>
      <c r="R75" s="129">
        <f t="shared" si="101"/>
        <v>47.656539373261978</v>
      </c>
      <c r="S75" s="126">
        <v>19138.295999999998</v>
      </c>
      <c r="T75" s="128">
        <f t="shared" si="103"/>
        <v>16259.505999999998</v>
      </c>
      <c r="U75" s="129">
        <f>F75/S75*100</f>
        <v>184.95796072962818</v>
      </c>
    </row>
    <row r="76" spans="1:26" s="64" customFormat="1" ht="36" customHeight="1" x14ac:dyDescent="0.3">
      <c r="A76" s="42" t="s">
        <v>118</v>
      </c>
      <c r="B76" s="106" t="s">
        <v>115</v>
      </c>
      <c r="C76" s="17" t="s">
        <v>116</v>
      </c>
      <c r="D76" s="131">
        <v>0</v>
      </c>
      <c r="E76" s="131">
        <v>0</v>
      </c>
      <c r="F76" s="126">
        <f t="shared" si="95"/>
        <v>37763.184000000008</v>
      </c>
      <c r="G76" s="125">
        <v>3216.5680000000002</v>
      </c>
      <c r="H76" s="125">
        <v>6518.1040000000003</v>
      </c>
      <c r="I76" s="125">
        <v>15402.075000000001</v>
      </c>
      <c r="J76" s="125">
        <v>6133.116</v>
      </c>
      <c r="K76" s="125">
        <v>6493.3209999999999</v>
      </c>
      <c r="L76" s="127"/>
      <c r="M76" s="128">
        <f t="shared" si="98"/>
        <v>37763.184000000008</v>
      </c>
      <c r="N76" s="129"/>
      <c r="O76" s="128"/>
      <c r="P76" s="128">
        <f t="shared" si="100"/>
        <v>37763.184000000008</v>
      </c>
      <c r="Q76" s="129"/>
      <c r="R76" s="129"/>
      <c r="S76" s="126">
        <v>19763.237999999998</v>
      </c>
      <c r="T76" s="128">
        <f t="shared" si="103"/>
        <v>17999.946000000011</v>
      </c>
      <c r="U76" s="129">
        <f>F76/S76*100</f>
        <v>191.07791951905864</v>
      </c>
    </row>
    <row r="77" spans="1:26" s="61" customFormat="1" ht="39" x14ac:dyDescent="0.3">
      <c r="A77" s="24">
        <v>2</v>
      </c>
      <c r="B77" s="119" t="s">
        <v>148</v>
      </c>
      <c r="C77" s="25" t="s">
        <v>149</v>
      </c>
      <c r="D77" s="130">
        <v>0</v>
      </c>
      <c r="E77" s="130">
        <v>0</v>
      </c>
      <c r="F77" s="121">
        <f t="shared" si="95"/>
        <v>0</v>
      </c>
      <c r="G77" s="120">
        <v>0</v>
      </c>
      <c r="H77" s="120">
        <v>0</v>
      </c>
      <c r="I77" s="120">
        <v>0</v>
      </c>
      <c r="J77" s="120">
        <v>0</v>
      </c>
      <c r="K77" s="120">
        <v>0</v>
      </c>
      <c r="L77" s="122">
        <v>0</v>
      </c>
      <c r="M77" s="123">
        <f t="shared" ref="M77" si="104">F77-L77</f>
        <v>0</v>
      </c>
      <c r="N77" s="124"/>
      <c r="O77" s="123"/>
      <c r="P77" s="123">
        <f t="shared" ref="P77" si="105">F77-O77</f>
        <v>0</v>
      </c>
      <c r="Q77" s="124"/>
      <c r="R77" s="124"/>
      <c r="S77" s="121">
        <v>38.006</v>
      </c>
      <c r="T77" s="123">
        <f t="shared" si="103"/>
        <v>-38.006</v>
      </c>
      <c r="U77" s="124"/>
    </row>
    <row r="78" spans="1:26" s="61" customFormat="1" ht="38.25" customHeight="1" x14ac:dyDescent="0.3">
      <c r="A78" s="24">
        <v>3</v>
      </c>
      <c r="B78" s="119" t="s">
        <v>34</v>
      </c>
      <c r="C78" s="25" t="s">
        <v>33</v>
      </c>
      <c r="D78" s="130">
        <v>2740</v>
      </c>
      <c r="E78" s="130">
        <v>2740</v>
      </c>
      <c r="F78" s="121">
        <f t="shared" si="95"/>
        <v>1258.232</v>
      </c>
      <c r="G78" s="120">
        <v>102.779</v>
      </c>
      <c r="H78" s="120">
        <v>321.11700000000002</v>
      </c>
      <c r="I78" s="120">
        <v>89.424000000000007</v>
      </c>
      <c r="J78" s="120">
        <v>110.73099999999999</v>
      </c>
      <c r="K78" s="120">
        <v>634.18100000000004</v>
      </c>
      <c r="L78" s="122">
        <v>1247.5899999999999</v>
      </c>
      <c r="M78" s="123">
        <f t="shared" si="98"/>
        <v>10.642000000000053</v>
      </c>
      <c r="N78" s="124">
        <f>F78/L78*100</f>
        <v>100.85300459285503</v>
      </c>
      <c r="O78" s="123">
        <f>E78/12*5</f>
        <v>1141.6666666666667</v>
      </c>
      <c r="P78" s="123">
        <f t="shared" si="100"/>
        <v>116.56533333333323</v>
      </c>
      <c r="Q78" s="124">
        <f t="shared" ref="Q78:Q82" si="106">F78/O78*100</f>
        <v>110.21010218978103</v>
      </c>
      <c r="R78" s="124">
        <f t="shared" si="101"/>
        <v>45.920875912408761</v>
      </c>
      <c r="S78" s="121">
        <v>1107.3430000000001</v>
      </c>
      <c r="T78" s="123">
        <f t="shared" si="103"/>
        <v>150.8889999999999</v>
      </c>
      <c r="U78" s="124">
        <f>F78/S78*100</f>
        <v>113.62622060192732</v>
      </c>
    </row>
    <row r="79" spans="1:26" s="61" customFormat="1" ht="58.5" x14ac:dyDescent="0.3">
      <c r="A79" s="24">
        <v>4</v>
      </c>
      <c r="B79" s="119" t="s">
        <v>150</v>
      </c>
      <c r="C79" s="25" t="s">
        <v>151</v>
      </c>
      <c r="D79" s="130">
        <v>0</v>
      </c>
      <c r="E79" s="130">
        <v>0</v>
      </c>
      <c r="F79" s="121">
        <f t="shared" si="95"/>
        <v>0</v>
      </c>
      <c r="G79" s="120">
        <v>0</v>
      </c>
      <c r="H79" s="120">
        <v>0</v>
      </c>
      <c r="I79" s="120">
        <v>0</v>
      </c>
      <c r="J79" s="120">
        <v>0</v>
      </c>
      <c r="K79" s="120">
        <v>0</v>
      </c>
      <c r="L79" s="122">
        <v>0</v>
      </c>
      <c r="M79" s="123">
        <f t="shared" si="98"/>
        <v>0</v>
      </c>
      <c r="N79" s="124"/>
      <c r="O79" s="123"/>
      <c r="P79" s="123">
        <f t="shared" ref="P79" si="107">F79-O79</f>
        <v>0</v>
      </c>
      <c r="Q79" s="124"/>
      <c r="R79" s="124"/>
      <c r="S79" s="121">
        <v>0.46499999999999997</v>
      </c>
      <c r="T79" s="123">
        <f t="shared" si="103"/>
        <v>-0.46499999999999997</v>
      </c>
      <c r="U79" s="124">
        <f>F79/S79*100</f>
        <v>0</v>
      </c>
    </row>
    <row r="80" spans="1:26" s="61" customFormat="1" ht="39" x14ac:dyDescent="0.3">
      <c r="A80" s="24">
        <v>5</v>
      </c>
      <c r="B80" s="119" t="s">
        <v>85</v>
      </c>
      <c r="C80" s="25">
        <v>21110000</v>
      </c>
      <c r="D80" s="130">
        <v>59</v>
      </c>
      <c r="E80" s="130">
        <v>59</v>
      </c>
      <c r="F80" s="121">
        <f t="shared" si="95"/>
        <v>0</v>
      </c>
      <c r="G80" s="120">
        <v>0</v>
      </c>
      <c r="H80" s="120">
        <v>0</v>
      </c>
      <c r="I80" s="120">
        <v>0</v>
      </c>
      <c r="J80" s="120">
        <v>0</v>
      </c>
      <c r="K80" s="120">
        <v>0</v>
      </c>
      <c r="L80" s="122">
        <v>0</v>
      </c>
      <c r="M80" s="123">
        <f t="shared" si="98"/>
        <v>0</v>
      </c>
      <c r="N80" s="124"/>
      <c r="O80" s="123">
        <f t="shared" ref="O80:O81" si="108">E80/12*5</f>
        <v>24.583333333333336</v>
      </c>
      <c r="P80" s="123">
        <f t="shared" si="100"/>
        <v>-24.583333333333336</v>
      </c>
      <c r="Q80" s="124">
        <f t="shared" si="106"/>
        <v>0</v>
      </c>
      <c r="R80" s="124">
        <f t="shared" si="101"/>
        <v>0</v>
      </c>
      <c r="S80" s="121">
        <v>0</v>
      </c>
      <c r="T80" s="123">
        <f t="shared" si="103"/>
        <v>0</v>
      </c>
      <c r="U80" s="124"/>
    </row>
    <row r="81" spans="1:23" s="61" customFormat="1" ht="58.5" x14ac:dyDescent="0.3">
      <c r="A81" s="24">
        <f t="shared" ref="A81:A82" si="109">A80+1</f>
        <v>6</v>
      </c>
      <c r="B81" s="60" t="s">
        <v>27</v>
      </c>
      <c r="C81" s="25" t="s">
        <v>26</v>
      </c>
      <c r="D81" s="130">
        <v>45</v>
      </c>
      <c r="E81" s="130">
        <v>45</v>
      </c>
      <c r="F81" s="121">
        <f t="shared" si="95"/>
        <v>40.716000000000001</v>
      </c>
      <c r="G81" s="120">
        <v>14.689</v>
      </c>
      <c r="H81" s="120">
        <v>2.5</v>
      </c>
      <c r="I81" s="120">
        <v>2.5</v>
      </c>
      <c r="J81" s="120">
        <v>18.527000000000001</v>
      </c>
      <c r="K81" s="120">
        <v>2.5</v>
      </c>
      <c r="L81" s="122">
        <v>40.18</v>
      </c>
      <c r="M81" s="123">
        <f t="shared" si="98"/>
        <v>0.53600000000000136</v>
      </c>
      <c r="N81" s="124">
        <f>F81/L81*100</f>
        <v>101.33399701343953</v>
      </c>
      <c r="O81" s="123">
        <f t="shared" si="108"/>
        <v>18.75</v>
      </c>
      <c r="P81" s="123">
        <f t="shared" si="100"/>
        <v>21.966000000000001</v>
      </c>
      <c r="Q81" s="124">
        <f t="shared" si="106"/>
        <v>217.15200000000002</v>
      </c>
      <c r="R81" s="124">
        <f t="shared" si="101"/>
        <v>90.48</v>
      </c>
      <c r="S81" s="121">
        <v>14.481</v>
      </c>
      <c r="T81" s="123">
        <f t="shared" si="103"/>
        <v>26.234999999999999</v>
      </c>
      <c r="U81" s="124">
        <f>F81/S81*100</f>
        <v>281.16842759477936</v>
      </c>
    </row>
    <row r="82" spans="1:23" s="32" customFormat="1" ht="31.5" customHeight="1" x14ac:dyDescent="0.3">
      <c r="A82" s="12">
        <f t="shared" si="109"/>
        <v>7</v>
      </c>
      <c r="B82" s="16" t="s">
        <v>11</v>
      </c>
      <c r="C82" s="9"/>
      <c r="D82" s="56">
        <f>SUM(D83:D86)</f>
        <v>64200</v>
      </c>
      <c r="E82" s="56">
        <f>SUM(E83:E86)</f>
        <v>64200</v>
      </c>
      <c r="F82" s="49">
        <f t="shared" si="95"/>
        <v>26866.199000000001</v>
      </c>
      <c r="G82" s="56">
        <f t="shared" ref="G82:L82" si="110">SUM(G83:G86)</f>
        <v>1553.5920000000001</v>
      </c>
      <c r="H82" s="56">
        <f t="shared" si="110"/>
        <v>8330.6190000000006</v>
      </c>
      <c r="I82" s="56">
        <f t="shared" si="110"/>
        <v>2334.3040000000001</v>
      </c>
      <c r="J82" s="56">
        <f t="shared" si="110"/>
        <v>4531.2129999999997</v>
      </c>
      <c r="K82" s="56">
        <f t="shared" si="110"/>
        <v>10116.471</v>
      </c>
      <c r="L82" s="56">
        <f t="shared" si="110"/>
        <v>23885.723000000002</v>
      </c>
      <c r="M82" s="56">
        <f t="shared" si="98"/>
        <v>2980.4759999999987</v>
      </c>
      <c r="N82" s="94">
        <f>F82/L82*100</f>
        <v>112.4780648255864</v>
      </c>
      <c r="O82" s="56">
        <f>SUM(O83:O86)</f>
        <v>26750</v>
      </c>
      <c r="P82" s="93">
        <f t="shared" si="100"/>
        <v>116.19900000000052</v>
      </c>
      <c r="Q82" s="94">
        <f t="shared" si="106"/>
        <v>100.43438878504674</v>
      </c>
      <c r="R82" s="94">
        <f t="shared" si="101"/>
        <v>41.847661993769471</v>
      </c>
      <c r="S82" s="49">
        <f>SUM(S83:S86)</f>
        <v>18493.060000000001</v>
      </c>
      <c r="T82" s="93">
        <f t="shared" si="103"/>
        <v>8373.1389999999992</v>
      </c>
      <c r="U82" s="94">
        <f>F82/S82*100</f>
        <v>145.27719587780496</v>
      </c>
      <c r="V82" s="62"/>
    </row>
    <row r="83" spans="1:23" s="64" customFormat="1" ht="51.75" customHeight="1" x14ac:dyDescent="0.3">
      <c r="A83" s="14" t="s">
        <v>152</v>
      </c>
      <c r="B83" s="106" t="s">
        <v>127</v>
      </c>
      <c r="C83" s="17" t="s">
        <v>66</v>
      </c>
      <c r="D83" s="131">
        <v>0</v>
      </c>
      <c r="E83" s="131">
        <v>0</v>
      </c>
      <c r="F83" s="126">
        <f t="shared" si="95"/>
        <v>0</v>
      </c>
      <c r="G83" s="125">
        <v>0</v>
      </c>
      <c r="H83" s="125">
        <v>0</v>
      </c>
      <c r="I83" s="125">
        <v>0</v>
      </c>
      <c r="J83" s="125">
        <v>0</v>
      </c>
      <c r="K83" s="125">
        <v>0</v>
      </c>
      <c r="L83" s="127">
        <v>0</v>
      </c>
      <c r="M83" s="128">
        <f t="shared" si="98"/>
        <v>0</v>
      </c>
      <c r="N83" s="129"/>
      <c r="O83" s="128">
        <f t="shared" ref="O83:O84" si="111">E83/12*3</f>
        <v>0</v>
      </c>
      <c r="P83" s="128">
        <f t="shared" si="100"/>
        <v>0</v>
      </c>
      <c r="Q83" s="129"/>
      <c r="R83" s="129"/>
      <c r="S83" s="126">
        <v>0</v>
      </c>
      <c r="T83" s="128">
        <f t="shared" si="103"/>
        <v>0</v>
      </c>
      <c r="U83" s="129"/>
    </row>
    <row r="84" spans="1:23" s="64" customFormat="1" ht="51.75" customHeight="1" x14ac:dyDescent="0.3">
      <c r="A84" s="14" t="s">
        <v>153</v>
      </c>
      <c r="B84" s="106" t="s">
        <v>134</v>
      </c>
      <c r="C84" s="17" t="s">
        <v>47</v>
      </c>
      <c r="D84" s="131">
        <v>0</v>
      </c>
      <c r="E84" s="131">
        <v>0</v>
      </c>
      <c r="F84" s="126">
        <f t="shared" si="95"/>
        <v>1986.1869999999999</v>
      </c>
      <c r="G84" s="125">
        <v>505.08499999999998</v>
      </c>
      <c r="H84" s="125">
        <v>1056.664</v>
      </c>
      <c r="I84" s="125">
        <v>424.43799999999999</v>
      </c>
      <c r="J84" s="125">
        <v>0</v>
      </c>
      <c r="K84" s="125">
        <v>0</v>
      </c>
      <c r="L84" s="127">
        <v>0</v>
      </c>
      <c r="M84" s="128">
        <f t="shared" si="98"/>
        <v>1986.1869999999999</v>
      </c>
      <c r="N84" s="129"/>
      <c r="O84" s="128">
        <f t="shared" si="111"/>
        <v>0</v>
      </c>
      <c r="P84" s="128">
        <f t="shared" si="100"/>
        <v>1986.1869999999999</v>
      </c>
      <c r="Q84" s="129"/>
      <c r="R84" s="129"/>
      <c r="S84" s="126">
        <v>823.61800000000005</v>
      </c>
      <c r="T84" s="128">
        <f t="shared" si="103"/>
        <v>1162.569</v>
      </c>
      <c r="U84" s="129">
        <f>F84/S84*100</f>
        <v>241.15390872953236</v>
      </c>
    </row>
    <row r="85" spans="1:23" s="64" customFormat="1" ht="39" x14ac:dyDescent="0.3">
      <c r="A85" s="14" t="s">
        <v>154</v>
      </c>
      <c r="B85" s="106" t="s">
        <v>39</v>
      </c>
      <c r="C85" s="17" t="s">
        <v>23</v>
      </c>
      <c r="D85" s="131">
        <v>19200</v>
      </c>
      <c r="E85" s="131">
        <v>19200</v>
      </c>
      <c r="F85" s="126">
        <f t="shared" si="95"/>
        <v>3805.857</v>
      </c>
      <c r="G85" s="125">
        <v>0</v>
      </c>
      <c r="H85" s="125">
        <v>0</v>
      </c>
      <c r="I85" s="125">
        <v>0</v>
      </c>
      <c r="J85" s="125">
        <v>0</v>
      </c>
      <c r="K85" s="125">
        <v>3805.857</v>
      </c>
      <c r="L85" s="127">
        <v>3805.6680000000001</v>
      </c>
      <c r="M85" s="128">
        <f t="shared" si="98"/>
        <v>0.18899999999985084</v>
      </c>
      <c r="N85" s="129">
        <f>F85/L85*100</f>
        <v>100.00496627661688</v>
      </c>
      <c r="O85" s="128">
        <f t="shared" ref="O85:O87" si="112">E85/12*5</f>
        <v>8000</v>
      </c>
      <c r="P85" s="128">
        <f t="shared" si="100"/>
        <v>-4194.143</v>
      </c>
      <c r="Q85" s="129">
        <f>F85/O85*100</f>
        <v>47.573212500000004</v>
      </c>
      <c r="R85" s="129">
        <f t="shared" si="101"/>
        <v>19.822171874999999</v>
      </c>
      <c r="S85" s="126">
        <v>6974.5780000000004</v>
      </c>
      <c r="T85" s="128">
        <f t="shared" si="103"/>
        <v>-3168.7210000000005</v>
      </c>
      <c r="U85" s="129">
        <f>F85/S85*100</f>
        <v>54.567559499657179</v>
      </c>
    </row>
    <row r="86" spans="1:23" s="63" customFormat="1" ht="34.5" customHeight="1" x14ac:dyDescent="0.3">
      <c r="A86" s="14" t="s">
        <v>155</v>
      </c>
      <c r="B86" s="45" t="s">
        <v>68</v>
      </c>
      <c r="C86" s="17" t="s">
        <v>45</v>
      </c>
      <c r="D86" s="131">
        <v>45000</v>
      </c>
      <c r="E86" s="131">
        <v>45000</v>
      </c>
      <c r="F86" s="134">
        <f t="shared" si="95"/>
        <v>21074.154999999999</v>
      </c>
      <c r="G86" s="131">
        <v>1048.5070000000001</v>
      </c>
      <c r="H86" s="131">
        <v>7273.9549999999999</v>
      </c>
      <c r="I86" s="131">
        <v>1909.866</v>
      </c>
      <c r="J86" s="131">
        <v>4531.2129999999997</v>
      </c>
      <c r="K86" s="131">
        <v>6310.6139999999996</v>
      </c>
      <c r="L86" s="131">
        <v>20080.055</v>
      </c>
      <c r="M86" s="128">
        <f t="shared" si="98"/>
        <v>994.09999999999854</v>
      </c>
      <c r="N86" s="129">
        <f>F86/L86*100</f>
        <v>104.95068365101589</v>
      </c>
      <c r="O86" s="128">
        <f t="shared" si="112"/>
        <v>18750</v>
      </c>
      <c r="P86" s="128">
        <f t="shared" si="100"/>
        <v>2324.1549999999988</v>
      </c>
      <c r="Q86" s="129">
        <f>F86/O86*100</f>
        <v>112.39549333333332</v>
      </c>
      <c r="R86" s="129">
        <f t="shared" si="101"/>
        <v>46.83145555555555</v>
      </c>
      <c r="S86" s="134">
        <v>10694.864000000001</v>
      </c>
      <c r="T86" s="128">
        <f t="shared" si="103"/>
        <v>10379.290999999997</v>
      </c>
      <c r="U86" s="129">
        <f>F86/S86*100</f>
        <v>197.04930329174823</v>
      </c>
    </row>
    <row r="87" spans="1:23" s="61" customFormat="1" ht="34.5" customHeight="1" x14ac:dyDescent="0.3">
      <c r="A87" s="24">
        <v>8</v>
      </c>
      <c r="B87" s="119" t="s">
        <v>12</v>
      </c>
      <c r="C87" s="25" t="s">
        <v>24</v>
      </c>
      <c r="D87" s="130">
        <v>7550.1</v>
      </c>
      <c r="E87" s="130">
        <v>7550.1</v>
      </c>
      <c r="F87" s="121">
        <f t="shared" si="95"/>
        <v>5970.1810000000005</v>
      </c>
      <c r="G87" s="120">
        <v>1846.4469999999999</v>
      </c>
      <c r="H87" s="120">
        <v>276.541</v>
      </c>
      <c r="I87" s="120">
        <v>2470.1729999999998</v>
      </c>
      <c r="J87" s="120">
        <v>804.18299999999999</v>
      </c>
      <c r="K87" s="120">
        <v>572.83699999999999</v>
      </c>
      <c r="L87" s="122">
        <v>5875.03</v>
      </c>
      <c r="M87" s="123">
        <f t="shared" si="98"/>
        <v>95.151000000000749</v>
      </c>
      <c r="N87" s="124">
        <f>F87/L87*100</f>
        <v>101.61958321914952</v>
      </c>
      <c r="O87" s="123">
        <f t="shared" si="112"/>
        <v>3145.8750000000005</v>
      </c>
      <c r="P87" s="123">
        <f t="shared" si="100"/>
        <v>2824.306</v>
      </c>
      <c r="Q87" s="124">
        <f>F87/O87*100</f>
        <v>189.7780744625899</v>
      </c>
      <c r="R87" s="124">
        <f t="shared" si="101"/>
        <v>79.074197692745798</v>
      </c>
      <c r="S87" s="121">
        <v>2283.154</v>
      </c>
      <c r="T87" s="123">
        <f t="shared" si="103"/>
        <v>3687.0270000000005</v>
      </c>
      <c r="U87" s="124">
        <f>F87/S87*100</f>
        <v>261.48831835259472</v>
      </c>
    </row>
    <row r="88" spans="1:23" s="54" customFormat="1" ht="33.75" customHeight="1" x14ac:dyDescent="0.3">
      <c r="A88" s="52"/>
      <c r="B88" s="87" t="s">
        <v>9</v>
      </c>
      <c r="C88" s="53"/>
      <c r="D88" s="49">
        <f>D74+D78+D81+D83+D84+D85+D86+D87+D80</f>
        <v>148871.00399999999</v>
      </c>
      <c r="E88" s="49">
        <f>E74+E78+E81+E83+E84+E85+E86+E87+E80</f>
        <v>148871.00399999999</v>
      </c>
      <c r="F88" s="49">
        <f t="shared" si="95"/>
        <v>107296.314</v>
      </c>
      <c r="G88" s="49">
        <f t="shared" ref="G88:L88" si="113">G74+G78+G81+G83+G84+G85+G86+G87+G80</f>
        <v>16382.146999999999</v>
      </c>
      <c r="H88" s="49">
        <f t="shared" ref="H88:K88" si="114">H74+H78+H81+H83+H84+H85+H86+H87+H80</f>
        <v>20935.144000000004</v>
      </c>
      <c r="I88" s="49">
        <f t="shared" ref="I88:J88" si="115">I74+I78+I81+I83+I84+I85+I86+I87+I80</f>
        <v>26474.253999999997</v>
      </c>
      <c r="J88" s="49">
        <f t="shared" si="115"/>
        <v>17785.636999999999</v>
      </c>
      <c r="K88" s="49">
        <f t="shared" si="114"/>
        <v>25719.131999999998</v>
      </c>
      <c r="L88" s="49">
        <f t="shared" si="113"/>
        <v>61997.233</v>
      </c>
      <c r="M88" s="89">
        <f t="shared" si="98"/>
        <v>45299.080999999998</v>
      </c>
      <c r="N88" s="90">
        <f>F88/L88*100</f>
        <v>173.06629474899307</v>
      </c>
      <c r="O88" s="89">
        <f>O74+O78+O81+O83+O84+O85+O86+O87+O80</f>
        <v>62029.584999999999</v>
      </c>
      <c r="P88" s="89">
        <f t="shared" si="100"/>
        <v>45266.728999999999</v>
      </c>
      <c r="Q88" s="90">
        <f>F88/O88*100</f>
        <v>172.97603071179662</v>
      </c>
      <c r="R88" s="90">
        <f t="shared" si="101"/>
        <v>72.073346129915279</v>
      </c>
      <c r="S88" s="49">
        <f>S74+S78+S81+S83+S84+S85+S86+S87+S80+S77+S79</f>
        <v>60838.043000000005</v>
      </c>
      <c r="T88" s="89">
        <f t="shared" si="103"/>
        <v>46458.270999999993</v>
      </c>
      <c r="U88" s="90">
        <f>F88/S88*100</f>
        <v>176.36384852155746</v>
      </c>
    </row>
    <row r="89" spans="1:23" s="67" customFormat="1" ht="22.5" hidden="1" x14ac:dyDescent="0.3">
      <c r="A89" s="66"/>
      <c r="B89" s="155"/>
      <c r="C89" s="55"/>
      <c r="D89" s="56"/>
      <c r="E89" s="56"/>
      <c r="F89" s="49">
        <f t="shared" si="95"/>
        <v>0</v>
      </c>
      <c r="G89" s="56"/>
      <c r="H89" s="56"/>
      <c r="I89" s="56"/>
      <c r="J89" s="56"/>
      <c r="K89" s="56"/>
      <c r="L89" s="56"/>
      <c r="M89" s="93"/>
      <c r="N89" s="94"/>
      <c r="O89" s="93"/>
      <c r="P89" s="93"/>
      <c r="Q89" s="94"/>
      <c r="R89" s="94"/>
      <c r="S89" s="49"/>
      <c r="T89" s="93"/>
      <c r="U89" s="94"/>
    </row>
    <row r="90" spans="1:23" s="27" customFormat="1" ht="97.5" x14ac:dyDescent="0.25">
      <c r="A90" s="24">
        <v>1</v>
      </c>
      <c r="B90" s="60" t="s">
        <v>177</v>
      </c>
      <c r="C90" s="25" t="s">
        <v>71</v>
      </c>
      <c r="D90" s="130">
        <v>129236.2</v>
      </c>
      <c r="E90" s="130">
        <v>129236.2</v>
      </c>
      <c r="F90" s="135">
        <f t="shared" si="95"/>
        <v>34000</v>
      </c>
      <c r="G90" s="130">
        <v>0</v>
      </c>
      <c r="H90" s="130">
        <v>0</v>
      </c>
      <c r="I90" s="130">
        <v>0</v>
      </c>
      <c r="J90" s="130">
        <v>34000</v>
      </c>
      <c r="K90" s="130">
        <v>0</v>
      </c>
      <c r="L90" s="130">
        <v>129236.2</v>
      </c>
      <c r="M90" s="123">
        <f>F90-L90</f>
        <v>-95236.2</v>
      </c>
      <c r="N90" s="136">
        <f>F90/L90*100</f>
        <v>26.308418229567259</v>
      </c>
      <c r="O90" s="130">
        <f>E90</f>
        <v>129236.2</v>
      </c>
      <c r="P90" s="123">
        <f>F90-O90</f>
        <v>-95236.2</v>
      </c>
      <c r="Q90" s="136">
        <f>F90/O90*100</f>
        <v>26.308418229567259</v>
      </c>
      <c r="R90" s="136">
        <f t="shared" si="101"/>
        <v>26.308418229567259</v>
      </c>
      <c r="S90" s="135">
        <v>0</v>
      </c>
      <c r="T90" s="123">
        <f>F90-S90</f>
        <v>34000</v>
      </c>
      <c r="U90" s="124"/>
    </row>
    <row r="91" spans="1:23" s="36" customFormat="1" ht="22.5" hidden="1" x14ac:dyDescent="0.25">
      <c r="A91" s="35"/>
      <c r="B91" s="95"/>
      <c r="C91" s="26"/>
      <c r="D91" s="56"/>
      <c r="E91" s="56"/>
      <c r="F91" s="49">
        <f t="shared" si="95"/>
        <v>0</v>
      </c>
      <c r="G91" s="56"/>
      <c r="H91" s="56"/>
      <c r="I91" s="56"/>
      <c r="J91" s="56"/>
      <c r="K91" s="56"/>
      <c r="L91" s="56"/>
      <c r="M91" s="93"/>
      <c r="N91" s="94"/>
      <c r="O91" s="93"/>
      <c r="P91" s="93"/>
      <c r="Q91" s="94"/>
      <c r="R91" s="94"/>
      <c r="S91" s="49"/>
      <c r="T91" s="93"/>
      <c r="U91" s="94"/>
    </row>
    <row r="92" spans="1:23" s="50" customFormat="1" ht="32.25" customHeight="1" x14ac:dyDescent="0.3">
      <c r="A92" s="47"/>
      <c r="B92" s="51" t="s">
        <v>29</v>
      </c>
      <c r="C92" s="53"/>
      <c r="D92" s="49">
        <f>D93+D94</f>
        <v>129236.2</v>
      </c>
      <c r="E92" s="49">
        <f>E93+E94</f>
        <v>129236.2</v>
      </c>
      <c r="F92" s="49">
        <f t="shared" si="95"/>
        <v>34000</v>
      </c>
      <c r="G92" s="49">
        <f t="shared" ref="G92:L92" si="116">G93+G94</f>
        <v>0</v>
      </c>
      <c r="H92" s="49">
        <f t="shared" si="116"/>
        <v>0</v>
      </c>
      <c r="I92" s="49">
        <f t="shared" si="116"/>
        <v>0</v>
      </c>
      <c r="J92" s="49">
        <f t="shared" si="116"/>
        <v>34000</v>
      </c>
      <c r="K92" s="49">
        <f t="shared" si="116"/>
        <v>0</v>
      </c>
      <c r="L92" s="49">
        <f t="shared" si="116"/>
        <v>129236.2</v>
      </c>
      <c r="M92" s="89">
        <f>F92-L92</f>
        <v>-95236.2</v>
      </c>
      <c r="N92" s="90">
        <f>F92/L92*100</f>
        <v>26.308418229567259</v>
      </c>
      <c r="O92" s="49">
        <f>O93+O94</f>
        <v>129236.2</v>
      </c>
      <c r="P92" s="89">
        <f>F92-O92</f>
        <v>-95236.2</v>
      </c>
      <c r="Q92" s="90">
        <f>F92/O92*100</f>
        <v>26.308418229567259</v>
      </c>
      <c r="R92" s="90">
        <f t="shared" si="101"/>
        <v>26.308418229567259</v>
      </c>
      <c r="S92" s="49">
        <f>S93+S94</f>
        <v>0</v>
      </c>
      <c r="T92" s="89">
        <f>F92-S92</f>
        <v>34000</v>
      </c>
      <c r="U92" s="90"/>
    </row>
    <row r="93" spans="1:23" s="8" customFormat="1" ht="32.25" customHeight="1" x14ac:dyDescent="0.25">
      <c r="A93" s="14"/>
      <c r="B93" s="17" t="s">
        <v>101</v>
      </c>
      <c r="C93" s="17"/>
      <c r="D93" s="131">
        <f>D90</f>
        <v>129236.2</v>
      </c>
      <c r="E93" s="131">
        <f>E90</f>
        <v>129236.2</v>
      </c>
      <c r="F93" s="134">
        <f t="shared" si="95"/>
        <v>34000</v>
      </c>
      <c r="G93" s="131">
        <f t="shared" ref="G93:L93" si="117">G90</f>
        <v>0</v>
      </c>
      <c r="H93" s="131">
        <f t="shared" si="117"/>
        <v>0</v>
      </c>
      <c r="I93" s="131">
        <f t="shared" si="117"/>
        <v>0</v>
      </c>
      <c r="J93" s="131">
        <f t="shared" si="117"/>
        <v>34000</v>
      </c>
      <c r="K93" s="131">
        <f t="shared" si="117"/>
        <v>0</v>
      </c>
      <c r="L93" s="131">
        <f t="shared" si="117"/>
        <v>129236.2</v>
      </c>
      <c r="M93" s="128">
        <f>F93-L93</f>
        <v>-95236.2</v>
      </c>
      <c r="N93" s="129">
        <f>F93/L93*100</f>
        <v>26.308418229567259</v>
      </c>
      <c r="O93" s="131">
        <f>O90</f>
        <v>129236.2</v>
      </c>
      <c r="P93" s="128">
        <f>F93-O93</f>
        <v>-95236.2</v>
      </c>
      <c r="Q93" s="129">
        <f>F93/O93*100</f>
        <v>26.308418229567259</v>
      </c>
      <c r="R93" s="129">
        <f t="shared" si="101"/>
        <v>26.308418229567259</v>
      </c>
      <c r="S93" s="134">
        <f>S90</f>
        <v>0</v>
      </c>
      <c r="T93" s="128">
        <f>F93-S93</f>
        <v>34000</v>
      </c>
      <c r="U93" s="129"/>
    </row>
    <row r="94" spans="1:23" s="8" customFormat="1" ht="32.25" customHeight="1" x14ac:dyDescent="0.25">
      <c r="A94" s="14"/>
      <c r="B94" s="175" t="s">
        <v>100</v>
      </c>
      <c r="C94" s="17"/>
      <c r="D94" s="131">
        <v>0</v>
      </c>
      <c r="E94" s="131">
        <v>0</v>
      </c>
      <c r="F94" s="134">
        <f t="shared" si="95"/>
        <v>0</v>
      </c>
      <c r="G94" s="131">
        <v>0</v>
      </c>
      <c r="H94" s="131">
        <v>0</v>
      </c>
      <c r="I94" s="131">
        <v>0</v>
      </c>
      <c r="J94" s="131">
        <v>0</v>
      </c>
      <c r="K94" s="131">
        <v>0</v>
      </c>
      <c r="L94" s="131">
        <v>0</v>
      </c>
      <c r="M94" s="128">
        <f>F94-L94</f>
        <v>0</v>
      </c>
      <c r="N94" s="129"/>
      <c r="O94" s="131">
        <v>0</v>
      </c>
      <c r="P94" s="128">
        <f>F94-O94</f>
        <v>0</v>
      </c>
      <c r="Q94" s="129"/>
      <c r="R94" s="129"/>
      <c r="S94" s="134">
        <v>0</v>
      </c>
      <c r="T94" s="128">
        <f>F94-S94</f>
        <v>0</v>
      </c>
      <c r="U94" s="129"/>
    </row>
    <row r="95" spans="1:23" s="10" customFormat="1" ht="23.25" x14ac:dyDescent="0.25">
      <c r="A95" s="24"/>
      <c r="B95" s="41"/>
      <c r="C95" s="25"/>
      <c r="D95" s="130"/>
      <c r="E95" s="130"/>
      <c r="F95" s="137"/>
      <c r="G95" s="138"/>
      <c r="H95" s="138"/>
      <c r="I95" s="138"/>
      <c r="J95" s="138"/>
      <c r="K95" s="138"/>
      <c r="L95" s="130"/>
      <c r="M95" s="123"/>
      <c r="N95" s="124"/>
      <c r="O95" s="130"/>
      <c r="P95" s="123"/>
      <c r="Q95" s="124"/>
      <c r="R95" s="124"/>
      <c r="S95" s="137"/>
      <c r="T95" s="123"/>
      <c r="U95" s="124"/>
    </row>
    <row r="96" spans="1:23" s="164" customFormat="1" ht="28.5" customHeight="1" x14ac:dyDescent="0.3">
      <c r="A96" s="157"/>
      <c r="B96" s="158" t="s">
        <v>44</v>
      </c>
      <c r="C96" s="165"/>
      <c r="D96" s="160">
        <f>D88+D92</f>
        <v>278107.20399999997</v>
      </c>
      <c r="E96" s="160">
        <f>E88+E92</f>
        <v>278107.20399999997</v>
      </c>
      <c r="F96" s="160">
        <f t="shared" si="95"/>
        <v>141296.31400000001</v>
      </c>
      <c r="G96" s="160">
        <f t="shared" ref="G96:L96" si="118">G88+G92</f>
        <v>16382.146999999999</v>
      </c>
      <c r="H96" s="160">
        <f t="shared" si="118"/>
        <v>20935.144000000004</v>
      </c>
      <c r="I96" s="160">
        <f t="shared" si="118"/>
        <v>26474.253999999997</v>
      </c>
      <c r="J96" s="160">
        <f t="shared" si="118"/>
        <v>51785.637000000002</v>
      </c>
      <c r="K96" s="160">
        <f t="shared" si="118"/>
        <v>25719.131999999998</v>
      </c>
      <c r="L96" s="160">
        <f t="shared" si="118"/>
        <v>191233.43299999999</v>
      </c>
      <c r="M96" s="161">
        <f>F96-L96</f>
        <v>-49937.118999999977</v>
      </c>
      <c r="N96" s="162">
        <f>F96/L96*100</f>
        <v>73.886826055149058</v>
      </c>
      <c r="O96" s="160">
        <f>O88+O92</f>
        <v>191265.785</v>
      </c>
      <c r="P96" s="161">
        <f>F96-O96</f>
        <v>-49969.47099999999</v>
      </c>
      <c r="Q96" s="162">
        <f>F96/O96*100</f>
        <v>73.874328333214436</v>
      </c>
      <c r="R96" s="162">
        <f t="shared" si="101"/>
        <v>50.806419958829984</v>
      </c>
      <c r="S96" s="160">
        <f>S88+S92</f>
        <v>60838.043000000005</v>
      </c>
      <c r="T96" s="161">
        <f>F96-S96</f>
        <v>80458.271000000008</v>
      </c>
      <c r="U96" s="162">
        <f>F96/S96*100</f>
        <v>232.24993282574852</v>
      </c>
      <c r="V96" s="160">
        <v>60838.042999999998</v>
      </c>
      <c r="W96" s="160">
        <f>V96-S96</f>
        <v>0</v>
      </c>
    </row>
    <row r="97" spans="1:23" s="13" customFormat="1" ht="33" customHeight="1" x14ac:dyDescent="0.25">
      <c r="A97" s="190" t="s">
        <v>43</v>
      </c>
      <c r="B97" s="190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</row>
    <row r="98" spans="1:23" s="164" customFormat="1" ht="34.5" customHeight="1" x14ac:dyDescent="0.3">
      <c r="A98" s="166"/>
      <c r="B98" s="158" t="s">
        <v>28</v>
      </c>
      <c r="C98" s="165"/>
      <c r="D98" s="160">
        <f>D50+D88</f>
        <v>5056266.4890000001</v>
      </c>
      <c r="E98" s="160">
        <f>E50+E88</f>
        <v>5056266.4890000001</v>
      </c>
      <c r="F98" s="160">
        <f t="shared" ref="F98:F107" si="119">SUM(G98:K98)</f>
        <v>2251464.3640000001</v>
      </c>
      <c r="G98" s="160">
        <f t="shared" ref="G98:L98" si="120">G50+G88</f>
        <v>425834.97399999999</v>
      </c>
      <c r="H98" s="160">
        <f t="shared" si="120"/>
        <v>452726.50400000002</v>
      </c>
      <c r="I98" s="160">
        <f t="shared" si="120"/>
        <v>428206.02699999989</v>
      </c>
      <c r="J98" s="160">
        <f t="shared" si="120"/>
        <v>471094.10499999992</v>
      </c>
      <c r="K98" s="160">
        <f t="shared" si="120"/>
        <v>473602.75400000013</v>
      </c>
      <c r="L98" s="160">
        <f t="shared" si="120"/>
        <v>2127111.9819999998</v>
      </c>
      <c r="M98" s="161">
        <f>F98-L98</f>
        <v>124352.38200000022</v>
      </c>
      <c r="N98" s="162">
        <f>F98/L98*100</f>
        <v>105.8460665471443</v>
      </c>
      <c r="O98" s="160">
        <f>O50+O88</f>
        <v>2106777.7037500003</v>
      </c>
      <c r="P98" s="161">
        <f>F98-O98</f>
        <v>144686.66024999972</v>
      </c>
      <c r="Q98" s="162">
        <f>F98/O98*100</f>
        <v>106.86767569224138</v>
      </c>
      <c r="R98" s="162">
        <f t="shared" ref="R98:R107" si="121">F98/E98*100</f>
        <v>44.52819820510058</v>
      </c>
      <c r="S98" s="160">
        <f>S50+S88</f>
        <v>1756559.3820000004</v>
      </c>
      <c r="T98" s="161">
        <f>F98-S98</f>
        <v>494904.98199999961</v>
      </c>
      <c r="U98" s="162">
        <f>F98/S98*100</f>
        <v>128.17467983556045</v>
      </c>
    </row>
    <row r="99" spans="1:23" s="32" customFormat="1" ht="22.5" x14ac:dyDescent="0.3">
      <c r="A99" s="12"/>
      <c r="B99" s="16"/>
      <c r="C99" s="26"/>
      <c r="D99" s="56"/>
      <c r="E99" s="56"/>
      <c r="F99" s="49"/>
      <c r="G99" s="56"/>
      <c r="H99" s="56"/>
      <c r="I99" s="56"/>
      <c r="J99" s="56"/>
      <c r="K99" s="56"/>
      <c r="L99" s="56"/>
      <c r="M99" s="93"/>
      <c r="N99" s="94"/>
      <c r="O99" s="56"/>
      <c r="P99" s="93"/>
      <c r="Q99" s="94"/>
      <c r="R99" s="94"/>
      <c r="S99" s="49"/>
      <c r="T99" s="93"/>
      <c r="U99" s="94"/>
    </row>
    <row r="100" spans="1:23" s="50" customFormat="1" ht="28.5" customHeight="1" x14ac:dyDescent="0.3">
      <c r="A100" s="47"/>
      <c r="B100" s="51" t="s">
        <v>29</v>
      </c>
      <c r="C100" s="53"/>
      <c r="D100" s="49">
        <f>D101+D102+D103</f>
        <v>133380.20000000001</v>
      </c>
      <c r="E100" s="49">
        <f>E101+E102+E103</f>
        <v>913196.59699999995</v>
      </c>
      <c r="F100" s="49">
        <f t="shared" si="119"/>
        <v>357501.16499999998</v>
      </c>
      <c r="G100" s="49">
        <f>G101+G102+G103</f>
        <v>59687.450000000004</v>
      </c>
      <c r="H100" s="49">
        <f t="shared" ref="H100:K100" si="122">H101+H102+H103</f>
        <v>59884.137000000002</v>
      </c>
      <c r="I100" s="49">
        <f t="shared" ref="I100:J100" si="123">I101+I102+I103</f>
        <v>64901.864000000001</v>
      </c>
      <c r="J100" s="49">
        <f t="shared" si="123"/>
        <v>95351.79</v>
      </c>
      <c r="K100" s="49">
        <f t="shared" si="122"/>
        <v>77675.923999999999</v>
      </c>
      <c r="L100" s="49">
        <f>L101+L102+L103</f>
        <v>452866.51299999998</v>
      </c>
      <c r="M100" s="89">
        <f>F100-L100</f>
        <v>-95365.347999999998</v>
      </c>
      <c r="N100" s="90">
        <f>F100/L100*100</f>
        <v>78.941841522294226</v>
      </c>
      <c r="O100" s="49">
        <f>O101+O102+O103</f>
        <v>452866.51299999998</v>
      </c>
      <c r="P100" s="89">
        <f>F100-O100</f>
        <v>-95365.347999999998</v>
      </c>
      <c r="Q100" s="90">
        <f>F100/O100*100</f>
        <v>78.941841522294226</v>
      </c>
      <c r="R100" s="90">
        <f t="shared" si="121"/>
        <v>39.148324268229835</v>
      </c>
      <c r="S100" s="49">
        <f>S101+S102+S103</f>
        <v>367880.83699999994</v>
      </c>
      <c r="T100" s="89">
        <f>F100-S100</f>
        <v>-10379.671999999962</v>
      </c>
      <c r="U100" s="90">
        <f>F100/S100*100</f>
        <v>97.178523327106603</v>
      </c>
    </row>
    <row r="101" spans="1:23" s="57" customFormat="1" ht="28.5" customHeight="1" x14ac:dyDescent="0.3">
      <c r="A101" s="168"/>
      <c r="B101" s="167" t="s">
        <v>165</v>
      </c>
      <c r="C101" s="55"/>
      <c r="D101" s="56">
        <f>D66</f>
        <v>0</v>
      </c>
      <c r="E101" s="56">
        <f>E66</f>
        <v>10995.7</v>
      </c>
      <c r="F101" s="49">
        <f>SUM(G101:K101)</f>
        <v>4581.5</v>
      </c>
      <c r="G101" s="56">
        <f t="shared" ref="G101:L102" si="124">G66</f>
        <v>0</v>
      </c>
      <c r="H101" s="56">
        <f t="shared" si="124"/>
        <v>0</v>
      </c>
      <c r="I101" s="56">
        <f t="shared" si="124"/>
        <v>2748.9</v>
      </c>
      <c r="J101" s="56">
        <f t="shared" si="124"/>
        <v>916.3</v>
      </c>
      <c r="K101" s="56">
        <f t="shared" si="124"/>
        <v>916.3</v>
      </c>
      <c r="L101" s="56">
        <f t="shared" si="124"/>
        <v>4581.5</v>
      </c>
      <c r="M101" s="93">
        <f t="shared" ref="M101:M102" si="125">F101-L101</f>
        <v>0</v>
      </c>
      <c r="N101" s="94">
        <f t="shared" ref="N101" si="126">F101/L101*100</f>
        <v>100</v>
      </c>
      <c r="O101" s="56">
        <f>O66</f>
        <v>4581.5</v>
      </c>
      <c r="P101" s="93">
        <f t="shared" ref="P101:P102" si="127">F101-O101</f>
        <v>0</v>
      </c>
      <c r="Q101" s="94">
        <f t="shared" ref="Q101" si="128">F101/O101*100</f>
        <v>100</v>
      </c>
      <c r="R101" s="94">
        <f t="shared" ref="R101" si="129">F101/E101*100</f>
        <v>41.666287730658347</v>
      </c>
      <c r="S101" s="49">
        <f>S66</f>
        <v>0</v>
      </c>
      <c r="T101" s="93">
        <f t="shared" ref="T101:T102" si="130">F101-S101</f>
        <v>4581.5</v>
      </c>
      <c r="U101" s="94"/>
    </row>
    <row r="102" spans="1:23" s="57" customFormat="1" ht="28.5" customHeight="1" x14ac:dyDescent="0.3">
      <c r="A102" s="168"/>
      <c r="B102" s="167" t="s">
        <v>112</v>
      </c>
      <c r="C102" s="55"/>
      <c r="D102" s="56">
        <f>D67</f>
        <v>0</v>
      </c>
      <c r="E102" s="56">
        <f>E67</f>
        <v>3201.0839999999998</v>
      </c>
      <c r="F102" s="49">
        <f>SUM(G102:K102)</f>
        <v>0</v>
      </c>
      <c r="G102" s="56">
        <f t="shared" si="124"/>
        <v>0</v>
      </c>
      <c r="H102" s="56">
        <f t="shared" si="124"/>
        <v>0</v>
      </c>
      <c r="I102" s="56">
        <f t="shared" si="124"/>
        <v>0</v>
      </c>
      <c r="J102" s="56">
        <f t="shared" si="124"/>
        <v>0</v>
      </c>
      <c r="K102" s="56">
        <f t="shared" si="124"/>
        <v>0</v>
      </c>
      <c r="L102" s="56">
        <f t="shared" si="124"/>
        <v>0</v>
      </c>
      <c r="M102" s="93">
        <f t="shared" si="125"/>
        <v>0</v>
      </c>
      <c r="N102" s="94"/>
      <c r="O102" s="56">
        <f>O67</f>
        <v>0</v>
      </c>
      <c r="P102" s="93">
        <f t="shared" si="127"/>
        <v>0</v>
      </c>
      <c r="Q102" s="94"/>
      <c r="R102" s="94"/>
      <c r="S102" s="49">
        <f>S67</f>
        <v>12083.5</v>
      </c>
      <c r="T102" s="93">
        <f t="shared" si="130"/>
        <v>-12083.5</v>
      </c>
      <c r="U102" s="94"/>
    </row>
    <row r="103" spans="1:23" s="57" customFormat="1" ht="28.5" customHeight="1" x14ac:dyDescent="0.3">
      <c r="A103" s="168"/>
      <c r="B103" s="58" t="s">
        <v>72</v>
      </c>
      <c r="C103" s="55"/>
      <c r="D103" s="56">
        <f>D104+D105</f>
        <v>133380.20000000001</v>
      </c>
      <c r="E103" s="56">
        <f t="shared" ref="E103" si="131">E104+E105</f>
        <v>898999.81299999997</v>
      </c>
      <c r="F103" s="49">
        <f t="shared" si="119"/>
        <v>352919.66499999998</v>
      </c>
      <c r="G103" s="56">
        <f t="shared" ref="G103:L103" si="132">G104+G105</f>
        <v>59687.450000000004</v>
      </c>
      <c r="H103" s="56">
        <f t="shared" ref="H103:K103" si="133">H104+H105</f>
        <v>59884.137000000002</v>
      </c>
      <c r="I103" s="56">
        <f t="shared" ref="I103:J103" si="134">I104+I105</f>
        <v>62152.964</v>
      </c>
      <c r="J103" s="56">
        <f t="shared" si="134"/>
        <v>94435.489999999991</v>
      </c>
      <c r="K103" s="56">
        <f t="shared" si="133"/>
        <v>76759.623999999996</v>
      </c>
      <c r="L103" s="56">
        <f t="shared" si="132"/>
        <v>448285.01299999998</v>
      </c>
      <c r="M103" s="93">
        <f>F103-L103</f>
        <v>-95365.347999999998</v>
      </c>
      <c r="N103" s="94">
        <f>F103/L103*100</f>
        <v>78.726625866477491</v>
      </c>
      <c r="O103" s="56">
        <f t="shared" ref="O103" si="135">O104+O105</f>
        <v>448285.01299999998</v>
      </c>
      <c r="P103" s="93">
        <f>F103-O103</f>
        <v>-95365.347999999998</v>
      </c>
      <c r="Q103" s="94">
        <f>F103/O103*100</f>
        <v>78.726625866477491</v>
      </c>
      <c r="R103" s="94">
        <f t="shared" si="121"/>
        <v>39.256923071239832</v>
      </c>
      <c r="S103" s="49">
        <f t="shared" ref="S103" si="136">S104+S105</f>
        <v>355797.33699999994</v>
      </c>
      <c r="T103" s="93">
        <f>F103-S103</f>
        <v>-2877.6719999999623</v>
      </c>
      <c r="U103" s="94">
        <f>F103/S103*100</f>
        <v>99.191204739118106</v>
      </c>
    </row>
    <row r="104" spans="1:23" s="171" customFormat="1" ht="28.5" customHeight="1" x14ac:dyDescent="0.35">
      <c r="A104" s="169"/>
      <c r="B104" s="170" t="s">
        <v>101</v>
      </c>
      <c r="C104" s="170"/>
      <c r="D104" s="131">
        <f>D69+D93</f>
        <v>129236.2</v>
      </c>
      <c r="E104" s="131">
        <f>E69+E93</f>
        <v>872748.89999999991</v>
      </c>
      <c r="F104" s="134">
        <f t="shared" si="119"/>
        <v>340965.80000000005</v>
      </c>
      <c r="G104" s="131">
        <f t="shared" ref="G104:L104" si="137">G69+G93</f>
        <v>58102.400000000001</v>
      </c>
      <c r="H104" s="131">
        <f t="shared" si="137"/>
        <v>58123.4</v>
      </c>
      <c r="I104" s="131">
        <f t="shared" si="137"/>
        <v>58121.9</v>
      </c>
      <c r="J104" s="131">
        <f t="shared" si="137"/>
        <v>92111.7</v>
      </c>
      <c r="K104" s="131">
        <f t="shared" si="137"/>
        <v>74506.399999999994</v>
      </c>
      <c r="L104" s="131">
        <f t="shared" si="137"/>
        <v>436202</v>
      </c>
      <c r="M104" s="128">
        <f>F104-L104</f>
        <v>-95236.199999999953</v>
      </c>
      <c r="N104" s="129">
        <f>F104/L104*100</f>
        <v>78.166950174460467</v>
      </c>
      <c r="O104" s="131">
        <f>O69+O93</f>
        <v>436202</v>
      </c>
      <c r="P104" s="128">
        <f>F104-O104</f>
        <v>-95236.199999999953</v>
      </c>
      <c r="Q104" s="129">
        <f>F104/O104*100</f>
        <v>78.166950174460467</v>
      </c>
      <c r="R104" s="129">
        <f t="shared" si="121"/>
        <v>39.068029762054138</v>
      </c>
      <c r="S104" s="134">
        <f>S69+S93</f>
        <v>346552.19999999995</v>
      </c>
      <c r="T104" s="128">
        <f>F104-S104</f>
        <v>-5586.3999999999069</v>
      </c>
      <c r="U104" s="129">
        <f>F104/S104*100</f>
        <v>98.388006193583564</v>
      </c>
    </row>
    <row r="105" spans="1:23" s="171" customFormat="1" ht="28.5" customHeight="1" x14ac:dyDescent="0.35">
      <c r="A105" s="169"/>
      <c r="B105" s="170" t="s">
        <v>100</v>
      </c>
      <c r="C105" s="170"/>
      <c r="D105" s="131">
        <f>D94+D70</f>
        <v>4144</v>
      </c>
      <c r="E105" s="131">
        <f>E94+E70</f>
        <v>26250.913000000004</v>
      </c>
      <c r="F105" s="134">
        <f t="shared" si="119"/>
        <v>11953.865</v>
      </c>
      <c r="G105" s="131">
        <f t="shared" ref="G105:L105" si="138">G94+G70</f>
        <v>1585.05</v>
      </c>
      <c r="H105" s="131">
        <f t="shared" si="138"/>
        <v>1760.7369999999999</v>
      </c>
      <c r="I105" s="131">
        <f t="shared" si="138"/>
        <v>4031.0639999999999</v>
      </c>
      <c r="J105" s="131">
        <f t="shared" si="138"/>
        <v>2323.7900000000004</v>
      </c>
      <c r="K105" s="131">
        <f t="shared" si="138"/>
        <v>2253.2240000000002</v>
      </c>
      <c r="L105" s="131">
        <f t="shared" si="138"/>
        <v>12083.012999999999</v>
      </c>
      <c r="M105" s="128">
        <f>F105-L105</f>
        <v>-129.14799999999923</v>
      </c>
      <c r="N105" s="129">
        <f>F105/L105*100</f>
        <v>98.931160630216979</v>
      </c>
      <c r="O105" s="131">
        <f>O94+O70</f>
        <v>12083.012999999999</v>
      </c>
      <c r="P105" s="128">
        <f>F105-O105</f>
        <v>-129.14799999999923</v>
      </c>
      <c r="Q105" s="129">
        <f>F105/O105*100</f>
        <v>98.931160630216979</v>
      </c>
      <c r="R105" s="129">
        <f t="shared" si="121"/>
        <v>45.536949514860673</v>
      </c>
      <c r="S105" s="134">
        <f>S94+S70</f>
        <v>9245.1370000000006</v>
      </c>
      <c r="T105" s="128">
        <f>F105-S105</f>
        <v>2708.7279999999992</v>
      </c>
      <c r="U105" s="129">
        <f>F105/S105*100</f>
        <v>129.29894927462945</v>
      </c>
    </row>
    <row r="106" spans="1:23" s="8" customFormat="1" ht="23.25" x14ac:dyDescent="0.25">
      <c r="A106" s="28"/>
      <c r="B106" s="45"/>
      <c r="C106" s="17"/>
      <c r="D106" s="131"/>
      <c r="E106" s="131"/>
      <c r="F106" s="134"/>
      <c r="G106" s="131"/>
      <c r="H106" s="131"/>
      <c r="I106" s="131"/>
      <c r="J106" s="131"/>
      <c r="K106" s="131"/>
      <c r="L106" s="131"/>
      <c r="M106" s="128"/>
      <c r="N106" s="129"/>
      <c r="O106" s="131"/>
      <c r="P106" s="128"/>
      <c r="Q106" s="129"/>
      <c r="R106" s="129"/>
      <c r="S106" s="134"/>
      <c r="T106" s="128"/>
      <c r="U106" s="129"/>
    </row>
    <row r="107" spans="1:23" s="164" customFormat="1" ht="46.5" x14ac:dyDescent="0.3">
      <c r="A107" s="166"/>
      <c r="B107" s="158" t="s">
        <v>128</v>
      </c>
      <c r="C107" s="165"/>
      <c r="D107" s="160">
        <f>D98+D100</f>
        <v>5189646.6890000002</v>
      </c>
      <c r="E107" s="160">
        <f>E98+E100</f>
        <v>5969463.0860000001</v>
      </c>
      <c r="F107" s="160">
        <f t="shared" si="119"/>
        <v>2608965.5290000001</v>
      </c>
      <c r="G107" s="160">
        <f t="shared" ref="G107:L107" si="139">G98+G100</f>
        <v>485522.424</v>
      </c>
      <c r="H107" s="160">
        <f t="shared" si="139"/>
        <v>512610.641</v>
      </c>
      <c r="I107" s="160">
        <f t="shared" si="139"/>
        <v>493107.89099999989</v>
      </c>
      <c r="J107" s="160">
        <f t="shared" si="139"/>
        <v>566445.8949999999</v>
      </c>
      <c r="K107" s="160">
        <f t="shared" si="139"/>
        <v>551278.67800000007</v>
      </c>
      <c r="L107" s="160">
        <f t="shared" si="139"/>
        <v>2579978.4949999996</v>
      </c>
      <c r="M107" s="161">
        <f>F107-L107</f>
        <v>28987.034000000451</v>
      </c>
      <c r="N107" s="162">
        <f>F107/L107*100</f>
        <v>101.12353781460494</v>
      </c>
      <c r="O107" s="160">
        <f>O96+O72</f>
        <v>2559644.2167500001</v>
      </c>
      <c r="P107" s="161">
        <f>F107-O107</f>
        <v>49321.312249999959</v>
      </c>
      <c r="Q107" s="162">
        <f>F107/O107*100</f>
        <v>101.92688155358651</v>
      </c>
      <c r="R107" s="162">
        <f t="shared" si="121"/>
        <v>43.705195784169057</v>
      </c>
      <c r="S107" s="160">
        <f>S98+S100</f>
        <v>2124440.2190000005</v>
      </c>
      <c r="T107" s="161">
        <f>F107-S107</f>
        <v>484525.30999999959</v>
      </c>
      <c r="U107" s="162">
        <f>F107/S107*100</f>
        <v>122.80719907609692</v>
      </c>
      <c r="V107" s="160">
        <v>2124440.2190000005</v>
      </c>
      <c r="W107" s="160">
        <f>V107-S107</f>
        <v>0</v>
      </c>
    </row>
    <row r="108" spans="1:23" s="15" customFormat="1" ht="3.75" customHeight="1" x14ac:dyDescent="0.3">
      <c r="A108" s="37"/>
      <c r="B108" s="38"/>
      <c r="C108" s="39"/>
      <c r="D108" s="39"/>
      <c r="E108" s="40"/>
      <c r="F108" s="105"/>
      <c r="G108" s="40"/>
      <c r="H108" s="40"/>
      <c r="I108" s="40"/>
      <c r="J108" s="40"/>
      <c r="K108" s="40"/>
      <c r="L108" s="40"/>
      <c r="M108" s="96"/>
      <c r="N108" s="97"/>
      <c r="O108" s="40"/>
      <c r="P108" s="96"/>
      <c r="Q108" s="97"/>
      <c r="R108" s="97"/>
      <c r="S108" s="105"/>
      <c r="T108" s="96"/>
      <c r="U108" s="97"/>
    </row>
    <row r="109" spans="1:23" s="15" customFormat="1" ht="111.75" customHeight="1" x14ac:dyDescent="0.4">
      <c r="A109" s="37"/>
      <c r="B109" s="22" t="s">
        <v>90</v>
      </c>
      <c r="C109" s="22"/>
      <c r="D109" s="22"/>
      <c r="E109" s="22"/>
      <c r="F109" s="22" t="s">
        <v>91</v>
      </c>
      <c r="G109" s="22"/>
      <c r="H109" s="22"/>
      <c r="I109" s="22"/>
      <c r="J109" s="22"/>
      <c r="K109" s="22"/>
      <c r="L109" s="40"/>
      <c r="M109" s="96"/>
      <c r="N109" s="97"/>
      <c r="O109" s="40"/>
      <c r="P109" s="96"/>
      <c r="Q109" s="97"/>
      <c r="R109" s="97"/>
      <c r="S109" s="22"/>
      <c r="T109" s="96"/>
      <c r="U109" s="97"/>
    </row>
    <row r="110" spans="1:23" s="8" customFormat="1" ht="18" customHeight="1" x14ac:dyDescent="0.45">
      <c r="A110" s="6"/>
      <c r="B110" s="31" t="s">
        <v>54</v>
      </c>
      <c r="C110" s="19"/>
      <c r="D110" s="19"/>
      <c r="E110" s="19"/>
      <c r="F110" s="21"/>
      <c r="G110" s="21"/>
      <c r="H110" s="21"/>
      <c r="I110" s="21"/>
      <c r="J110" s="21"/>
      <c r="K110" s="21"/>
      <c r="L110" s="7"/>
      <c r="M110" s="98"/>
      <c r="N110" s="99"/>
      <c r="O110" s="7"/>
      <c r="P110" s="98"/>
      <c r="Q110" s="99"/>
      <c r="R110" s="99"/>
      <c r="S110" s="21"/>
      <c r="T110" s="98"/>
      <c r="U110" s="99"/>
    </row>
    <row r="111" spans="1:23" s="8" customFormat="1" ht="30.75" x14ac:dyDescent="0.45">
      <c r="A111" s="6"/>
      <c r="B111" s="19"/>
      <c r="C111" s="19"/>
      <c r="D111" s="19"/>
      <c r="E111" s="144"/>
      <c r="F111" s="59"/>
      <c r="G111" s="21"/>
      <c r="H111" s="21"/>
      <c r="I111" s="21"/>
      <c r="J111" s="21"/>
      <c r="K111" s="21"/>
      <c r="L111" s="7"/>
      <c r="M111" s="98"/>
      <c r="N111" s="99"/>
      <c r="O111" s="7"/>
      <c r="P111" s="98"/>
      <c r="Q111" s="99"/>
      <c r="R111" s="99"/>
      <c r="S111" s="59"/>
      <c r="T111" s="98"/>
      <c r="U111" s="99"/>
    </row>
    <row r="112" spans="1:23" s="4" customFormat="1" ht="30.75" hidden="1" x14ac:dyDescent="0.45">
      <c r="A112" s="29"/>
      <c r="B112" s="19"/>
      <c r="C112" s="19"/>
      <c r="D112" s="116">
        <v>5189646.6890000002</v>
      </c>
      <c r="E112" s="116">
        <v>5969463.0860000001</v>
      </c>
      <c r="F112" s="65">
        <v>2608965.5290000001</v>
      </c>
      <c r="G112" s="117"/>
      <c r="H112" s="117"/>
      <c r="I112" s="117"/>
      <c r="J112" s="117"/>
      <c r="K112" s="117"/>
      <c r="L112" s="65">
        <v>2579978.4950000001</v>
      </c>
      <c r="M112" s="5"/>
      <c r="N112" s="5"/>
      <c r="O112" s="22"/>
      <c r="P112" s="5"/>
      <c r="Q112" s="5"/>
      <c r="R112" s="5"/>
      <c r="S112" s="65"/>
      <c r="T112" s="5"/>
    </row>
    <row r="113" spans="1:46" ht="12" hidden="1" customHeight="1" x14ac:dyDescent="0.45">
      <c r="B113" s="31"/>
      <c r="C113" s="21"/>
      <c r="D113" s="21"/>
      <c r="E113" s="21"/>
      <c r="F113" s="59"/>
      <c r="G113" s="21"/>
      <c r="H113" s="21"/>
      <c r="I113" s="21"/>
      <c r="J113" s="21"/>
      <c r="K113" s="21"/>
      <c r="S113" s="59"/>
    </row>
    <row r="114" spans="1:46" s="2" customFormat="1" ht="30.75" hidden="1" customHeight="1" x14ac:dyDescent="0.45">
      <c r="A114" s="30"/>
      <c r="B114" s="19"/>
      <c r="C114" s="19"/>
      <c r="D114" s="19"/>
      <c r="E114" s="19"/>
      <c r="F114" s="59"/>
      <c r="G114" s="21"/>
      <c r="H114" s="21"/>
      <c r="I114" s="21"/>
      <c r="J114" s="21"/>
      <c r="K114" s="21"/>
      <c r="M114" s="153"/>
      <c r="N114" s="153"/>
      <c r="O114" s="153"/>
      <c r="P114" s="153"/>
      <c r="Q114" s="153"/>
      <c r="R114" s="153"/>
      <c r="S114" s="59"/>
      <c r="T114" s="153"/>
    </row>
    <row r="115" spans="1:46" s="2" customFormat="1" ht="30.75" hidden="1" customHeight="1" x14ac:dyDescent="0.45">
      <c r="A115" s="30"/>
      <c r="B115" s="19"/>
      <c r="C115" s="19"/>
      <c r="D115" s="19"/>
      <c r="E115" s="19"/>
      <c r="F115" s="59"/>
      <c r="G115" s="21"/>
      <c r="H115" s="21"/>
      <c r="I115" s="21"/>
      <c r="J115" s="21"/>
      <c r="K115" s="21"/>
      <c r="M115" s="153"/>
      <c r="N115" s="153"/>
      <c r="O115" s="153"/>
      <c r="P115" s="153"/>
      <c r="Q115" s="153"/>
      <c r="R115" s="153"/>
      <c r="S115" s="59"/>
      <c r="T115" s="153"/>
    </row>
    <row r="116" spans="1:46" s="2" customFormat="1" ht="16.5" hidden="1" customHeight="1" x14ac:dyDescent="0.45">
      <c r="A116" s="30"/>
      <c r="B116" s="31"/>
      <c r="C116" s="21"/>
      <c r="D116" s="21"/>
      <c r="E116" s="21"/>
      <c r="F116" s="59"/>
      <c r="G116" s="21"/>
      <c r="H116" s="21"/>
      <c r="I116" s="21"/>
      <c r="J116" s="21"/>
      <c r="K116" s="21"/>
      <c r="M116" s="153"/>
      <c r="N116" s="153"/>
      <c r="O116" s="153"/>
      <c r="P116" s="153"/>
      <c r="Q116" s="153"/>
      <c r="R116" s="153"/>
      <c r="S116" s="59"/>
      <c r="T116" s="153"/>
    </row>
    <row r="117" spans="1:46" ht="18.75" hidden="1" x14ac:dyDescent="0.3">
      <c r="B117" s="29"/>
      <c r="D117" s="116">
        <f>D112-D107</f>
        <v>0</v>
      </c>
      <c r="E117" s="116">
        <f>E112-E107</f>
        <v>0</v>
      </c>
      <c r="F117" s="116">
        <f>F112-F107</f>
        <v>0</v>
      </c>
      <c r="G117" s="33"/>
      <c r="H117" s="33"/>
      <c r="I117" s="33"/>
      <c r="J117" s="33"/>
      <c r="K117" s="33"/>
      <c r="L117" s="116">
        <f>L112-L107</f>
        <v>0</v>
      </c>
      <c r="M117" s="185" t="s">
        <v>51</v>
      </c>
      <c r="N117" s="182"/>
      <c r="O117" s="101">
        <f>E50/12*5</f>
        <v>2044748.1187500001</v>
      </c>
      <c r="S117" s="116"/>
    </row>
    <row r="118" spans="1:46" ht="18.75" hidden="1" x14ac:dyDescent="0.3">
      <c r="B118" s="29"/>
      <c r="E118" s="65"/>
      <c r="F118" s="65"/>
      <c r="L118" s="118"/>
      <c r="M118" s="153"/>
      <c r="N118" s="153"/>
      <c r="O118" s="101">
        <f>O117-O50</f>
        <v>0</v>
      </c>
    </row>
    <row r="119" spans="1:46" ht="18.75" hidden="1" customHeight="1" x14ac:dyDescent="0.3">
      <c r="B119" s="4"/>
      <c r="C119" s="3"/>
      <c r="D119" s="3"/>
      <c r="E119" s="117"/>
      <c r="F119" s="117"/>
      <c r="M119" s="181" t="s">
        <v>52</v>
      </c>
      <c r="N119" s="182"/>
      <c r="O119" s="100">
        <f>E88/12*5</f>
        <v>62029.584999999999</v>
      </c>
      <c r="S119" s="117"/>
    </row>
    <row r="120" spans="1:46" ht="18.75" hidden="1" x14ac:dyDescent="0.3">
      <c r="B120" s="4"/>
      <c r="C120" s="3"/>
      <c r="D120" s="3"/>
      <c r="E120" s="3"/>
      <c r="F120" s="3"/>
      <c r="M120" s="153"/>
      <c r="N120" s="153"/>
      <c r="O120" s="101">
        <f>O119-O88</f>
        <v>0</v>
      </c>
      <c r="S120" s="3"/>
    </row>
    <row r="121" spans="1:46" ht="22.5" hidden="1" x14ac:dyDescent="0.3">
      <c r="B121" s="4"/>
      <c r="C121" s="3"/>
      <c r="D121" s="3"/>
      <c r="E121" s="145"/>
      <c r="F121" s="145"/>
      <c r="M121" s="181" t="s">
        <v>53</v>
      </c>
      <c r="N121" s="182"/>
      <c r="O121" s="101">
        <f>O119+O92</f>
        <v>191265.785</v>
      </c>
      <c r="S121" s="145"/>
    </row>
    <row r="122" spans="1:46" ht="18.75" hidden="1" x14ac:dyDescent="0.3">
      <c r="B122" s="4"/>
      <c r="C122" s="3"/>
      <c r="D122" s="3"/>
      <c r="E122" s="3"/>
      <c r="M122" s="153"/>
      <c r="N122" s="153"/>
      <c r="O122" s="101">
        <f>O121-O96</f>
        <v>0</v>
      </c>
    </row>
    <row r="123" spans="1:46" ht="18.75" hidden="1" x14ac:dyDescent="0.3">
      <c r="B123" s="4"/>
      <c r="C123" s="3"/>
      <c r="D123" s="3"/>
      <c r="E123" s="3"/>
    </row>
    <row r="124" spans="1:46" ht="18.75" x14ac:dyDescent="0.3">
      <c r="B124" s="147"/>
      <c r="C124" s="3"/>
      <c r="D124" s="3"/>
      <c r="E124" s="3"/>
    </row>
    <row r="125" spans="1:46" ht="18.75" x14ac:dyDescent="0.3">
      <c r="B125" s="4"/>
      <c r="C125" s="3"/>
      <c r="D125" s="3"/>
      <c r="E125" s="3"/>
    </row>
    <row r="126" spans="1:46" s="20" customFormat="1" ht="18.75" x14ac:dyDescent="0.3">
      <c r="B126" s="4"/>
      <c r="C126" s="3"/>
      <c r="D126" s="3"/>
      <c r="E126" s="3"/>
      <c r="F126" s="33"/>
      <c r="G126" s="3"/>
      <c r="H126" s="3"/>
      <c r="I126" s="3"/>
      <c r="J126" s="3"/>
      <c r="K126" s="3"/>
      <c r="L126" s="3"/>
      <c r="M126" s="1"/>
      <c r="N126" s="1"/>
      <c r="O126" s="1"/>
      <c r="P126" s="1"/>
      <c r="Q126" s="1"/>
      <c r="R126" s="1"/>
      <c r="S126" s="33"/>
      <c r="T126" s="1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 s="20" customFormat="1" ht="18.75" x14ac:dyDescent="0.3">
      <c r="B127" s="4"/>
      <c r="C127" s="3"/>
      <c r="D127" s="3"/>
      <c r="E127" s="117"/>
      <c r="F127" s="148"/>
      <c r="G127" s="3"/>
      <c r="H127" s="3"/>
      <c r="I127" s="3"/>
      <c r="J127" s="3"/>
      <c r="K127" s="3"/>
      <c r="L127" s="3"/>
      <c r="M127" s="1"/>
      <c r="N127" s="1"/>
      <c r="O127" s="1"/>
      <c r="P127" s="1"/>
      <c r="Q127" s="1"/>
      <c r="R127" s="1"/>
      <c r="S127" s="148"/>
      <c r="T127" s="1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 s="20" customFormat="1" ht="18.75" x14ac:dyDescent="0.3">
      <c r="B128" s="4"/>
      <c r="C128" s="3"/>
      <c r="D128" s="149"/>
      <c r="E128" s="3"/>
      <c r="F128" s="33"/>
      <c r="G128" s="3"/>
      <c r="H128" s="3"/>
      <c r="I128" s="3"/>
      <c r="J128" s="3"/>
      <c r="K128" s="3"/>
      <c r="L128" s="3"/>
      <c r="M128" s="1"/>
      <c r="N128" s="1"/>
      <c r="O128" s="1"/>
      <c r="P128" s="1"/>
      <c r="Q128" s="1"/>
      <c r="R128" s="1"/>
      <c r="S128" s="33"/>
      <c r="T128" s="1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2:46" s="20" customFormat="1" ht="18.75" x14ac:dyDescent="0.3">
      <c r="B129" s="4"/>
      <c r="C129" s="3"/>
      <c r="D129" s="3"/>
      <c r="E129" s="3"/>
      <c r="F129" s="33"/>
      <c r="G129" s="3"/>
      <c r="H129" s="3"/>
      <c r="I129" s="3"/>
      <c r="J129" s="3"/>
      <c r="K129" s="3"/>
      <c r="L129" s="3"/>
      <c r="M129" s="1"/>
      <c r="N129" s="1"/>
      <c r="O129" s="1"/>
      <c r="P129" s="1"/>
      <c r="Q129" s="1"/>
      <c r="R129" s="1"/>
      <c r="S129" s="33"/>
      <c r="T129" s="1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2:46" s="20" customFormat="1" ht="22.5" x14ac:dyDescent="0.3">
      <c r="B130" s="4"/>
      <c r="C130" s="3"/>
      <c r="D130" s="146"/>
      <c r="E130" s="3"/>
      <c r="F130" s="33"/>
      <c r="G130" s="3"/>
      <c r="H130" s="3"/>
      <c r="I130" s="3"/>
      <c r="J130" s="3"/>
      <c r="K130" s="3"/>
      <c r="L130" s="3"/>
      <c r="M130" s="1"/>
      <c r="N130" s="1"/>
      <c r="O130" s="1"/>
      <c r="P130" s="1"/>
      <c r="Q130" s="1"/>
      <c r="R130" s="1"/>
      <c r="S130" s="33"/>
      <c r="T130" s="1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2:46" s="20" customFormat="1" ht="18.75" x14ac:dyDescent="0.3">
      <c r="B131" s="4"/>
      <c r="C131" s="3"/>
      <c r="D131" s="3"/>
      <c r="E131" s="3"/>
      <c r="F131" s="148"/>
      <c r="G131" s="3"/>
      <c r="H131" s="3"/>
      <c r="I131" s="3"/>
      <c r="J131" s="3"/>
      <c r="K131" s="3"/>
      <c r="L131" s="3"/>
      <c r="M131" s="1"/>
      <c r="N131" s="1"/>
      <c r="O131" s="1"/>
      <c r="P131" s="1"/>
      <c r="Q131" s="1"/>
      <c r="R131" s="1"/>
      <c r="S131" s="148"/>
      <c r="T131" s="1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2:46" s="20" customFormat="1" ht="18.75" x14ac:dyDescent="0.3">
      <c r="B132" s="4"/>
      <c r="C132" s="3"/>
      <c r="D132" s="3"/>
      <c r="E132" s="3"/>
      <c r="F132" s="33"/>
      <c r="G132" s="3"/>
      <c r="H132" s="3"/>
      <c r="I132" s="3"/>
      <c r="J132" s="3"/>
      <c r="K132" s="3"/>
      <c r="L132" s="3"/>
      <c r="M132" s="1"/>
      <c r="N132" s="1"/>
      <c r="O132" s="1"/>
      <c r="P132" s="1"/>
      <c r="Q132" s="1"/>
      <c r="R132" s="1"/>
      <c r="S132" s="33"/>
      <c r="T132" s="1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2:46" s="20" customFormat="1" ht="18.75" x14ac:dyDescent="0.3">
      <c r="B133" s="4"/>
      <c r="C133" s="3"/>
      <c r="D133" s="3"/>
      <c r="E133" s="3"/>
      <c r="F133" s="33"/>
      <c r="G133" s="3"/>
      <c r="H133" s="3"/>
      <c r="I133" s="3"/>
      <c r="J133" s="3"/>
      <c r="K133" s="3"/>
      <c r="L133" s="3"/>
      <c r="M133" s="1"/>
      <c r="N133" s="1"/>
      <c r="O133" s="1"/>
      <c r="P133" s="1"/>
      <c r="Q133" s="1"/>
      <c r="R133" s="1"/>
      <c r="S133" s="33"/>
      <c r="T133" s="1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2:46" s="20" customFormat="1" ht="18.75" x14ac:dyDescent="0.3">
      <c r="B134" s="29"/>
      <c r="F134" s="33"/>
      <c r="G134" s="3"/>
      <c r="H134" s="3"/>
      <c r="I134" s="3"/>
      <c r="J134" s="3"/>
      <c r="K134" s="3"/>
      <c r="L134" s="3"/>
      <c r="M134" s="1"/>
      <c r="N134" s="1"/>
      <c r="O134" s="1"/>
      <c r="P134" s="1"/>
      <c r="Q134" s="1"/>
      <c r="R134" s="1"/>
      <c r="S134" s="33"/>
      <c r="T134" s="1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2:46" s="20" customFormat="1" ht="18.75" x14ac:dyDescent="0.3">
      <c r="B135" s="29"/>
      <c r="F135" s="33"/>
      <c r="G135" s="3"/>
      <c r="H135" s="3"/>
      <c r="I135" s="3"/>
      <c r="J135" s="3"/>
      <c r="K135" s="3"/>
      <c r="L135" s="3"/>
      <c r="M135" s="1"/>
      <c r="N135" s="1"/>
      <c r="O135" s="1"/>
      <c r="P135" s="1"/>
      <c r="Q135" s="1"/>
      <c r="R135" s="1"/>
      <c r="S135" s="33"/>
      <c r="T135" s="1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</sheetData>
  <mergeCells count="30">
    <mergeCell ref="A97:U97"/>
    <mergeCell ref="A73:U73"/>
    <mergeCell ref="F3:F4"/>
    <mergeCell ref="N3:N4"/>
    <mergeCell ref="B3:B4"/>
    <mergeCell ref="C3:C4"/>
    <mergeCell ref="D3:D4"/>
    <mergeCell ref="E3:E4"/>
    <mergeCell ref="K3:K4"/>
    <mergeCell ref="H3:H4"/>
    <mergeCell ref="I3:I4"/>
    <mergeCell ref="A6:U6"/>
    <mergeCell ref="J3:J4"/>
    <mergeCell ref="C15:C17"/>
    <mergeCell ref="M119:N119"/>
    <mergeCell ref="M121:N121"/>
    <mergeCell ref="C23:C25"/>
    <mergeCell ref="A1:U1"/>
    <mergeCell ref="M117:N117"/>
    <mergeCell ref="U3:U4"/>
    <mergeCell ref="L3:L4"/>
    <mergeCell ref="M3:M4"/>
    <mergeCell ref="O3:O4"/>
    <mergeCell ref="P3:P4"/>
    <mergeCell ref="Q3:Q4"/>
    <mergeCell ref="R3:R4"/>
    <mergeCell ref="S3:S4"/>
    <mergeCell ref="T3:T4"/>
    <mergeCell ref="A3:A4"/>
    <mergeCell ref="G3:G4"/>
  </mergeCells>
  <printOptions horizontalCentered="1"/>
  <pageMargins left="0.39370078740157483" right="0" top="0" bottom="0" header="0.23622047244094491" footer="0.11811023622047245"/>
  <pageSetup paperSize="8" scale="64" fitToHeight="6" orientation="landscape" horizontalDpi="300" verticalDpi="300" r:id="rId1"/>
  <headerFooter alignWithMargins="0"/>
  <rowBreaks count="1" manualBreakCount="1">
    <brk id="81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2023-06-01T07:09:04Z</cp:lastPrinted>
  <dcterms:created xsi:type="dcterms:W3CDTF">1996-10-08T23:32:33Z</dcterms:created>
  <dcterms:modified xsi:type="dcterms:W3CDTF">2023-06-01T07:30:09Z</dcterms:modified>
</cp:coreProperties>
</file>